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k A\OneDrive - Univerzita Karlova\Dokumenty\ftvs\docházka\"/>
    </mc:Choice>
  </mc:AlternateContent>
  <xr:revisionPtr revIDLastSave="10" documentId="11_7DE586569E07EC591D54032768FE697346DA1A77" xr6:coauthVersionLast="36" xr6:coauthVersionMax="36" xr10:uidLastSave="{0DC3886A-907D-42F7-B4CE-01D146A88537}"/>
  <bookViews>
    <workbookView xWindow="0" yWindow="0" windowWidth="28800" windowHeight="12300" tabRatio="702" xr2:uid="{00000000-000D-0000-FFFF-FFFF00000000}"/>
  </bookViews>
  <sheets>
    <sheet name="Přehled" sheetId="1" r:id="rId1"/>
    <sheet name="leden" sheetId="2" r:id="rId2"/>
    <sheet name="únor" sheetId="3" r:id="rId3"/>
    <sheet name="březen" sheetId="4" r:id="rId4"/>
    <sheet name="duben" sheetId="5" r:id="rId5"/>
    <sheet name="květen" sheetId="6" r:id="rId6"/>
    <sheet name="červen" sheetId="7" r:id="rId7"/>
    <sheet name="červenec" sheetId="8" r:id="rId8"/>
    <sheet name="srpen" sheetId="9" r:id="rId9"/>
    <sheet name="září" sheetId="10" r:id="rId10"/>
    <sheet name="říjen" sheetId="11" r:id="rId11"/>
    <sheet name="listopad" sheetId="12" r:id="rId12"/>
    <sheet name="prosinec" sheetId="13" r:id="rId13"/>
  </sheets>
  <definedNames>
    <definedName name="_xlnm.Print_Area" localSheetId="3">březen!$B$3:$L$63</definedName>
    <definedName name="_xlnm.Print_Area" localSheetId="6">červen!$B$3:$L$63</definedName>
    <definedName name="_xlnm.Print_Area" localSheetId="7">červenec!$B$3:$L$63</definedName>
    <definedName name="_xlnm.Print_Area" localSheetId="4">duben!$B$3:$L$63</definedName>
    <definedName name="_xlnm.Print_Area" localSheetId="5">květen!$B$3:$L$63</definedName>
    <definedName name="_xlnm.Print_Area" localSheetId="1">leden!$B$3:$L$63</definedName>
    <definedName name="_xlnm.Print_Area" localSheetId="11">listopad!$B$3:$L$63</definedName>
    <definedName name="_xlnm.Print_Area" localSheetId="12">prosinec!$B$3:$L$63</definedName>
    <definedName name="_xlnm.Print_Area" localSheetId="0">Přehled!$A$3:$AC$37</definedName>
    <definedName name="_xlnm.Print_Area" localSheetId="10">říjen!$B$3:$L$63</definedName>
    <definedName name="_xlnm.Print_Area" localSheetId="8">srpen!$B$3:$L$63</definedName>
    <definedName name="_xlnm.Print_Area" localSheetId="2">únor!$B$3:$L$63</definedName>
    <definedName name="_xlnm.Print_Area" localSheetId="9">září!$B$3:$L$63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E19" i="3"/>
  <c r="E19" i="2"/>
  <c r="E18" i="5"/>
  <c r="J4" i="2"/>
  <c r="J4" i="3"/>
  <c r="E18" i="2"/>
  <c r="J4" i="4"/>
  <c r="J11" i="1"/>
  <c r="C14" i="1" l="1"/>
  <c r="AE3" i="1" l="1"/>
  <c r="H55" i="2"/>
  <c r="C24" i="13" l="1"/>
  <c r="C24" i="12"/>
  <c r="C24" i="11"/>
  <c r="C24" i="10"/>
  <c r="C24" i="9"/>
  <c r="C25" i="9" s="1"/>
  <c r="C24" i="8"/>
  <c r="C25" i="8" s="1"/>
  <c r="C24" i="7"/>
  <c r="C24" i="6"/>
  <c r="C25" i="6" s="1"/>
  <c r="C24" i="5"/>
  <c r="C24" i="4"/>
  <c r="C25" i="4" s="1"/>
  <c r="K63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G26" i="13"/>
  <c r="H26" i="13" s="1"/>
  <c r="I25" i="13"/>
  <c r="H25" i="13"/>
  <c r="G25" i="13"/>
  <c r="I24" i="13"/>
  <c r="G24" i="13"/>
  <c r="H24" i="13" s="1"/>
  <c r="C25" i="13"/>
  <c r="G20" i="13"/>
  <c r="G19" i="13"/>
  <c r="G18" i="13"/>
  <c r="H17" i="13"/>
  <c r="J17" i="13" s="1"/>
  <c r="G17" i="13"/>
  <c r="H16" i="13"/>
  <c r="I16" i="13" s="1"/>
  <c r="G16" i="13"/>
  <c r="H15" i="13"/>
  <c r="I15" i="13" s="1"/>
  <c r="G15" i="13"/>
  <c r="H14" i="13"/>
  <c r="I14" i="13" s="1"/>
  <c r="G14" i="13"/>
  <c r="H13" i="13"/>
  <c r="I13" i="13" s="1"/>
  <c r="G13" i="13"/>
  <c r="H12" i="13"/>
  <c r="G12" i="13"/>
  <c r="H11" i="13"/>
  <c r="I11" i="13" s="1"/>
  <c r="G11" i="13"/>
  <c r="H10" i="13"/>
  <c r="I10" i="13" s="1"/>
  <c r="G10" i="13"/>
  <c r="I9" i="13"/>
  <c r="H9" i="13"/>
  <c r="G9" i="13"/>
  <c r="H8" i="13"/>
  <c r="I8" i="13" s="1"/>
  <c r="G8" i="13"/>
  <c r="H7" i="13"/>
  <c r="I7" i="13" s="1"/>
  <c r="G7" i="13"/>
  <c r="H6" i="13"/>
  <c r="I6" i="13" s="1"/>
  <c r="G6" i="13"/>
  <c r="H5" i="13"/>
  <c r="I5" i="13" s="1"/>
  <c r="G5" i="13"/>
  <c r="H4" i="13"/>
  <c r="I4" i="13" s="1"/>
  <c r="G4" i="13"/>
  <c r="E4" i="13"/>
  <c r="K59" i="13" s="1"/>
  <c r="K63" i="12"/>
  <c r="I54" i="12"/>
  <c r="H54" i="12"/>
  <c r="G54" i="12"/>
  <c r="I53" i="12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8" i="12"/>
  <c r="H48" i="12"/>
  <c r="G48" i="12"/>
  <c r="I47" i="12"/>
  <c r="H47" i="12"/>
  <c r="G47" i="12"/>
  <c r="I46" i="12"/>
  <c r="H46" i="12"/>
  <c r="G46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C25" i="12"/>
  <c r="G20" i="12"/>
  <c r="G19" i="12"/>
  <c r="G18" i="12"/>
  <c r="H17" i="12"/>
  <c r="J17" i="12" s="1"/>
  <c r="G17" i="12"/>
  <c r="H16" i="12"/>
  <c r="I16" i="12" s="1"/>
  <c r="G16" i="12"/>
  <c r="H15" i="12"/>
  <c r="I15" i="12" s="1"/>
  <c r="G15" i="12"/>
  <c r="H14" i="12"/>
  <c r="I14" i="12" s="1"/>
  <c r="G14" i="12"/>
  <c r="H13" i="12"/>
  <c r="I13" i="12" s="1"/>
  <c r="G13" i="12"/>
  <c r="H12" i="12"/>
  <c r="I12" i="12" s="1"/>
  <c r="G12" i="12"/>
  <c r="H11" i="12"/>
  <c r="I11" i="12" s="1"/>
  <c r="G11" i="12"/>
  <c r="H10" i="12"/>
  <c r="I10" i="12" s="1"/>
  <c r="G10" i="12"/>
  <c r="I9" i="12"/>
  <c r="H9" i="12"/>
  <c r="G9" i="12"/>
  <c r="H8" i="12"/>
  <c r="I8" i="12" s="1"/>
  <c r="G8" i="12"/>
  <c r="H7" i="12"/>
  <c r="I7" i="12" s="1"/>
  <c r="G7" i="12"/>
  <c r="H6" i="12"/>
  <c r="I6" i="12" s="1"/>
  <c r="G6" i="12"/>
  <c r="H5" i="12"/>
  <c r="I5" i="12" s="1"/>
  <c r="G5" i="12"/>
  <c r="H4" i="12"/>
  <c r="I4" i="12" s="1"/>
  <c r="G4" i="12"/>
  <c r="E4" i="12"/>
  <c r="K59" i="12" s="1"/>
  <c r="K63" i="11"/>
  <c r="I54" i="11"/>
  <c r="H54" i="11"/>
  <c r="G54" i="11"/>
  <c r="I53" i="11"/>
  <c r="H53" i="11"/>
  <c r="G53" i="11"/>
  <c r="I52" i="11"/>
  <c r="H52" i="11"/>
  <c r="G52" i="11"/>
  <c r="I51" i="11"/>
  <c r="H51" i="11"/>
  <c r="G51" i="11"/>
  <c r="I50" i="11"/>
  <c r="H50" i="11"/>
  <c r="G50" i="11"/>
  <c r="I49" i="11"/>
  <c r="H49" i="11"/>
  <c r="G49" i="11"/>
  <c r="I48" i="11"/>
  <c r="H48" i="11"/>
  <c r="G48" i="11"/>
  <c r="I47" i="11"/>
  <c r="H47" i="11"/>
  <c r="G47" i="11"/>
  <c r="I46" i="11"/>
  <c r="H46" i="11"/>
  <c r="G46" i="11"/>
  <c r="I45" i="11"/>
  <c r="H45" i="11"/>
  <c r="G45" i="11"/>
  <c r="I44" i="11"/>
  <c r="H44" i="11"/>
  <c r="G44" i="11"/>
  <c r="I43" i="11"/>
  <c r="H43" i="11"/>
  <c r="G43" i="11"/>
  <c r="I42" i="11"/>
  <c r="H42" i="11"/>
  <c r="G42" i="11"/>
  <c r="I41" i="11"/>
  <c r="H41" i="11"/>
  <c r="G41" i="11"/>
  <c r="I40" i="11"/>
  <c r="H40" i="11"/>
  <c r="G40" i="11"/>
  <c r="I39" i="11"/>
  <c r="H39" i="11"/>
  <c r="G39" i="11"/>
  <c r="I38" i="11"/>
  <c r="H38" i="11"/>
  <c r="G38" i="11"/>
  <c r="I37" i="11"/>
  <c r="H37" i="11"/>
  <c r="G37" i="11"/>
  <c r="I36" i="11"/>
  <c r="H36" i="11"/>
  <c r="G36" i="11"/>
  <c r="I35" i="11"/>
  <c r="H35" i="11"/>
  <c r="G35" i="11"/>
  <c r="I34" i="11"/>
  <c r="H34" i="11"/>
  <c r="G34" i="11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I24" i="11"/>
  <c r="H24" i="11"/>
  <c r="G24" i="11"/>
  <c r="C25" i="11"/>
  <c r="G20" i="11"/>
  <c r="G19" i="11"/>
  <c r="G18" i="11"/>
  <c r="H17" i="11"/>
  <c r="J17" i="11" s="1"/>
  <c r="G17" i="11"/>
  <c r="H16" i="11"/>
  <c r="I16" i="11" s="1"/>
  <c r="G16" i="11"/>
  <c r="H15" i="11"/>
  <c r="I15" i="11" s="1"/>
  <c r="G15" i="11"/>
  <c r="H14" i="11"/>
  <c r="I14" i="11" s="1"/>
  <c r="G14" i="11"/>
  <c r="H13" i="11"/>
  <c r="I13" i="11" s="1"/>
  <c r="G13" i="11"/>
  <c r="H12" i="11"/>
  <c r="I12" i="11" s="1"/>
  <c r="G12" i="11"/>
  <c r="H11" i="11"/>
  <c r="I11" i="11" s="1"/>
  <c r="G11" i="11"/>
  <c r="H10" i="11"/>
  <c r="I10" i="11" s="1"/>
  <c r="G10" i="11"/>
  <c r="I9" i="11"/>
  <c r="H9" i="11"/>
  <c r="G9" i="11"/>
  <c r="H8" i="11"/>
  <c r="I8" i="11" s="1"/>
  <c r="G8" i="11"/>
  <c r="H7" i="11"/>
  <c r="I7" i="11" s="1"/>
  <c r="G7" i="11"/>
  <c r="H6" i="11"/>
  <c r="I6" i="11" s="1"/>
  <c r="G6" i="11"/>
  <c r="H5" i="11"/>
  <c r="I5" i="11" s="1"/>
  <c r="G5" i="11"/>
  <c r="H4" i="11"/>
  <c r="I4" i="11" s="1"/>
  <c r="G4" i="11"/>
  <c r="E4" i="11"/>
  <c r="K59" i="11" s="1"/>
  <c r="K63" i="10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G20" i="10"/>
  <c r="G19" i="10"/>
  <c r="G18" i="10"/>
  <c r="H17" i="10"/>
  <c r="J17" i="10" s="1"/>
  <c r="G17" i="10"/>
  <c r="H16" i="10"/>
  <c r="I16" i="10" s="1"/>
  <c r="G16" i="10"/>
  <c r="H15" i="10"/>
  <c r="I15" i="10" s="1"/>
  <c r="G15" i="10"/>
  <c r="H14" i="10"/>
  <c r="I14" i="10" s="1"/>
  <c r="G14" i="10"/>
  <c r="H13" i="10"/>
  <c r="I13" i="10" s="1"/>
  <c r="G13" i="10"/>
  <c r="H12" i="10"/>
  <c r="I12" i="10" s="1"/>
  <c r="G12" i="10"/>
  <c r="H11" i="10"/>
  <c r="I11" i="10" s="1"/>
  <c r="G11" i="10"/>
  <c r="H10" i="10"/>
  <c r="I10" i="10" s="1"/>
  <c r="G10" i="10"/>
  <c r="I9" i="10"/>
  <c r="H9" i="10"/>
  <c r="G9" i="10"/>
  <c r="H8" i="10"/>
  <c r="I8" i="10" s="1"/>
  <c r="G8" i="10"/>
  <c r="H7" i="10"/>
  <c r="I7" i="10" s="1"/>
  <c r="G7" i="10"/>
  <c r="H6" i="10"/>
  <c r="I6" i="10" s="1"/>
  <c r="G6" i="10"/>
  <c r="H5" i="10"/>
  <c r="I5" i="10" s="1"/>
  <c r="G5" i="10"/>
  <c r="H4" i="10"/>
  <c r="I4" i="10" s="1"/>
  <c r="G4" i="10"/>
  <c r="E4" i="10"/>
  <c r="K59" i="10" s="1"/>
  <c r="K63" i="9"/>
  <c r="I54" i="9"/>
  <c r="H54" i="9"/>
  <c r="G54" i="9"/>
  <c r="I53" i="9"/>
  <c r="H53" i="9"/>
  <c r="G53" i="9"/>
  <c r="I52" i="9"/>
  <c r="H52" i="9"/>
  <c r="G52" i="9"/>
  <c r="I51" i="9"/>
  <c r="H51" i="9"/>
  <c r="G51" i="9"/>
  <c r="I50" i="9"/>
  <c r="H50" i="9"/>
  <c r="G50" i="9"/>
  <c r="I49" i="9"/>
  <c r="H49" i="9"/>
  <c r="G49" i="9"/>
  <c r="I48" i="9"/>
  <c r="H48" i="9"/>
  <c r="G48" i="9"/>
  <c r="I47" i="9"/>
  <c r="H47" i="9"/>
  <c r="G47" i="9"/>
  <c r="I46" i="9"/>
  <c r="H46" i="9"/>
  <c r="G46" i="9"/>
  <c r="I45" i="9"/>
  <c r="H45" i="9"/>
  <c r="G45" i="9"/>
  <c r="I44" i="9"/>
  <c r="H44" i="9"/>
  <c r="G44" i="9"/>
  <c r="I43" i="9"/>
  <c r="H43" i="9"/>
  <c r="G43" i="9"/>
  <c r="I42" i="9"/>
  <c r="H42" i="9"/>
  <c r="G42" i="9"/>
  <c r="I41" i="9"/>
  <c r="H41" i="9"/>
  <c r="G41" i="9"/>
  <c r="I40" i="9"/>
  <c r="H40" i="9"/>
  <c r="G40" i="9"/>
  <c r="I39" i="9"/>
  <c r="H39" i="9"/>
  <c r="G39" i="9"/>
  <c r="I38" i="9"/>
  <c r="H38" i="9"/>
  <c r="G38" i="9"/>
  <c r="I37" i="9"/>
  <c r="H37" i="9"/>
  <c r="G37" i="9"/>
  <c r="I36" i="9"/>
  <c r="H36" i="9"/>
  <c r="G36" i="9"/>
  <c r="I35" i="9"/>
  <c r="H35" i="9"/>
  <c r="G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I20" i="9" s="1"/>
  <c r="H24" i="9"/>
  <c r="G24" i="9"/>
  <c r="G20" i="9"/>
  <c r="G19" i="9"/>
  <c r="G18" i="9"/>
  <c r="H17" i="9"/>
  <c r="J17" i="9" s="1"/>
  <c r="G17" i="9"/>
  <c r="H16" i="9"/>
  <c r="I16" i="9" s="1"/>
  <c r="G16" i="9"/>
  <c r="H15" i="9"/>
  <c r="I15" i="9" s="1"/>
  <c r="G15" i="9"/>
  <c r="H14" i="9"/>
  <c r="I14" i="9" s="1"/>
  <c r="G14" i="9"/>
  <c r="H13" i="9"/>
  <c r="I13" i="9" s="1"/>
  <c r="G13" i="9"/>
  <c r="I12" i="9"/>
  <c r="H12" i="9"/>
  <c r="G12" i="9"/>
  <c r="H11" i="9"/>
  <c r="I11" i="9" s="1"/>
  <c r="G11" i="9"/>
  <c r="H10" i="9"/>
  <c r="I10" i="9" s="1"/>
  <c r="G10" i="9"/>
  <c r="I9" i="9"/>
  <c r="H9" i="9"/>
  <c r="G9" i="9"/>
  <c r="H8" i="9"/>
  <c r="I8" i="9" s="1"/>
  <c r="G8" i="9"/>
  <c r="H7" i="9"/>
  <c r="I7" i="9" s="1"/>
  <c r="G7" i="9"/>
  <c r="H6" i="9"/>
  <c r="I6" i="9" s="1"/>
  <c r="G6" i="9"/>
  <c r="I5" i="9"/>
  <c r="H5" i="9"/>
  <c r="G5" i="9"/>
  <c r="H4" i="9"/>
  <c r="I4" i="9" s="1"/>
  <c r="G4" i="9"/>
  <c r="E4" i="9"/>
  <c r="K59" i="9" s="1"/>
  <c r="K63" i="8"/>
  <c r="I54" i="8"/>
  <c r="H54" i="8"/>
  <c r="G54" i="8"/>
  <c r="I53" i="8"/>
  <c r="H53" i="8"/>
  <c r="G53" i="8"/>
  <c r="I52" i="8"/>
  <c r="H52" i="8"/>
  <c r="G52" i="8"/>
  <c r="I51" i="8"/>
  <c r="H51" i="8"/>
  <c r="G51" i="8"/>
  <c r="I50" i="8"/>
  <c r="H50" i="8"/>
  <c r="G50" i="8"/>
  <c r="I49" i="8"/>
  <c r="H49" i="8"/>
  <c r="G49" i="8"/>
  <c r="I48" i="8"/>
  <c r="H48" i="8"/>
  <c r="G48" i="8"/>
  <c r="I47" i="8"/>
  <c r="H47" i="8"/>
  <c r="G47" i="8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H37" i="8"/>
  <c r="G37" i="8"/>
  <c r="I36" i="8"/>
  <c r="H36" i="8"/>
  <c r="G36" i="8"/>
  <c r="I35" i="8"/>
  <c r="H35" i="8"/>
  <c r="G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7" i="8"/>
  <c r="H27" i="8"/>
  <c r="G27" i="8"/>
  <c r="I26" i="8"/>
  <c r="H26" i="8"/>
  <c r="G26" i="8"/>
  <c r="I25" i="8"/>
  <c r="H25" i="8"/>
  <c r="G25" i="8"/>
  <c r="I24" i="8"/>
  <c r="H24" i="8"/>
  <c r="G24" i="8"/>
  <c r="G20" i="8"/>
  <c r="G19" i="8"/>
  <c r="G18" i="8"/>
  <c r="H17" i="8"/>
  <c r="J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I9" i="8"/>
  <c r="H9" i="8"/>
  <c r="G9" i="8"/>
  <c r="H8" i="8"/>
  <c r="I8" i="8" s="1"/>
  <c r="G8" i="8"/>
  <c r="H7" i="8"/>
  <c r="I7" i="8" s="1"/>
  <c r="G7" i="8"/>
  <c r="H6" i="8"/>
  <c r="I6" i="8" s="1"/>
  <c r="G6" i="8"/>
  <c r="H5" i="8"/>
  <c r="I5" i="8" s="1"/>
  <c r="G5" i="8"/>
  <c r="H4" i="8"/>
  <c r="I4" i="8" s="1"/>
  <c r="G4" i="8"/>
  <c r="E4" i="8"/>
  <c r="K59" i="8" s="1"/>
  <c r="K63" i="7"/>
  <c r="I54" i="7"/>
  <c r="H54" i="7"/>
  <c r="G54" i="7"/>
  <c r="I53" i="7"/>
  <c r="H53" i="7"/>
  <c r="G53" i="7"/>
  <c r="I52" i="7"/>
  <c r="H52" i="7"/>
  <c r="G52" i="7"/>
  <c r="I51" i="7"/>
  <c r="H51" i="7"/>
  <c r="G51" i="7"/>
  <c r="I50" i="7"/>
  <c r="H50" i="7"/>
  <c r="G50" i="7"/>
  <c r="I49" i="7"/>
  <c r="H49" i="7"/>
  <c r="G49" i="7"/>
  <c r="I48" i="7"/>
  <c r="H48" i="7"/>
  <c r="G48" i="7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1" i="7"/>
  <c r="H41" i="7"/>
  <c r="G41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I35" i="7"/>
  <c r="H35" i="7"/>
  <c r="G35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C25" i="7"/>
  <c r="G20" i="7"/>
  <c r="G19" i="7"/>
  <c r="G18" i="7"/>
  <c r="H17" i="7"/>
  <c r="J17" i="7" s="1"/>
  <c r="G17" i="7"/>
  <c r="H16" i="7"/>
  <c r="I16" i="7" s="1"/>
  <c r="G16" i="7"/>
  <c r="H15" i="7"/>
  <c r="I15" i="7" s="1"/>
  <c r="G15" i="7"/>
  <c r="H14" i="7"/>
  <c r="I14" i="7" s="1"/>
  <c r="G14" i="7"/>
  <c r="H13" i="7"/>
  <c r="I13" i="7" s="1"/>
  <c r="G13" i="7"/>
  <c r="H12" i="7"/>
  <c r="I12" i="7" s="1"/>
  <c r="G12" i="7"/>
  <c r="H11" i="7"/>
  <c r="I11" i="7" s="1"/>
  <c r="G11" i="7"/>
  <c r="H10" i="7"/>
  <c r="I10" i="7" s="1"/>
  <c r="G10" i="7"/>
  <c r="I9" i="7"/>
  <c r="H9" i="7"/>
  <c r="G9" i="7"/>
  <c r="H8" i="7"/>
  <c r="I8" i="7" s="1"/>
  <c r="G8" i="7"/>
  <c r="H7" i="7"/>
  <c r="I7" i="7" s="1"/>
  <c r="G7" i="7"/>
  <c r="H6" i="7"/>
  <c r="I6" i="7" s="1"/>
  <c r="G6" i="7"/>
  <c r="H5" i="7"/>
  <c r="I5" i="7" s="1"/>
  <c r="G5" i="7"/>
  <c r="H4" i="7"/>
  <c r="I4" i="7" s="1"/>
  <c r="G4" i="7"/>
  <c r="E4" i="7"/>
  <c r="K59" i="7" s="1"/>
  <c r="K63" i="6"/>
  <c r="I54" i="6"/>
  <c r="H54" i="6"/>
  <c r="G54" i="6"/>
  <c r="I53" i="6"/>
  <c r="H53" i="6"/>
  <c r="G53" i="6"/>
  <c r="I52" i="6"/>
  <c r="H52" i="6"/>
  <c r="G52" i="6"/>
  <c r="I51" i="6"/>
  <c r="H51" i="6"/>
  <c r="G51" i="6"/>
  <c r="I50" i="6"/>
  <c r="H50" i="6"/>
  <c r="G50" i="6"/>
  <c r="I49" i="6"/>
  <c r="H49" i="6"/>
  <c r="G49" i="6"/>
  <c r="I48" i="6"/>
  <c r="H48" i="6"/>
  <c r="G48" i="6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1" i="6"/>
  <c r="H41" i="6"/>
  <c r="G41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I35" i="6"/>
  <c r="H35" i="6"/>
  <c r="G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G20" i="6"/>
  <c r="G19" i="6"/>
  <c r="G18" i="6"/>
  <c r="H17" i="6"/>
  <c r="J17" i="6" s="1"/>
  <c r="G17" i="6"/>
  <c r="H16" i="6"/>
  <c r="I16" i="6" s="1"/>
  <c r="G16" i="6"/>
  <c r="H15" i="6"/>
  <c r="I15" i="6" s="1"/>
  <c r="G15" i="6"/>
  <c r="H14" i="6"/>
  <c r="I14" i="6" s="1"/>
  <c r="G14" i="6"/>
  <c r="H13" i="6"/>
  <c r="I13" i="6" s="1"/>
  <c r="G13" i="6"/>
  <c r="H12" i="6"/>
  <c r="I12" i="6" s="1"/>
  <c r="G12" i="6"/>
  <c r="H11" i="6"/>
  <c r="I11" i="6" s="1"/>
  <c r="G11" i="6"/>
  <c r="H10" i="6"/>
  <c r="I10" i="6" s="1"/>
  <c r="G10" i="6"/>
  <c r="I9" i="6"/>
  <c r="H9" i="6"/>
  <c r="G9" i="6"/>
  <c r="H8" i="6"/>
  <c r="I8" i="6" s="1"/>
  <c r="G8" i="6"/>
  <c r="H7" i="6"/>
  <c r="I7" i="6" s="1"/>
  <c r="G7" i="6"/>
  <c r="H6" i="6"/>
  <c r="I6" i="6" s="1"/>
  <c r="G6" i="6"/>
  <c r="H5" i="6"/>
  <c r="I5" i="6" s="1"/>
  <c r="G5" i="6"/>
  <c r="H4" i="6"/>
  <c r="I4" i="6" s="1"/>
  <c r="G4" i="6"/>
  <c r="E4" i="6"/>
  <c r="K59" i="6" s="1"/>
  <c r="K63" i="5"/>
  <c r="I54" i="5"/>
  <c r="H54" i="5"/>
  <c r="G54" i="5"/>
  <c r="I53" i="5"/>
  <c r="G53" i="5"/>
  <c r="H53" i="5" s="1"/>
  <c r="I52" i="5"/>
  <c r="G52" i="5"/>
  <c r="H52" i="5" s="1"/>
  <c r="I51" i="5"/>
  <c r="G51" i="5"/>
  <c r="H51" i="5" s="1"/>
  <c r="I50" i="5"/>
  <c r="G50" i="5"/>
  <c r="H50" i="5" s="1"/>
  <c r="I49" i="5"/>
  <c r="H49" i="5"/>
  <c r="G49" i="5"/>
  <c r="I48" i="5"/>
  <c r="H48" i="5"/>
  <c r="G48" i="5"/>
  <c r="I47" i="5"/>
  <c r="H47" i="5"/>
  <c r="G47" i="5"/>
  <c r="I46" i="5"/>
  <c r="H46" i="5"/>
  <c r="G46" i="5"/>
  <c r="I45" i="5"/>
  <c r="H45" i="5"/>
  <c r="G45" i="5"/>
  <c r="I44" i="5"/>
  <c r="G44" i="5"/>
  <c r="H44" i="5" s="1"/>
  <c r="I43" i="5"/>
  <c r="G43" i="5"/>
  <c r="H43" i="5" s="1"/>
  <c r="I42" i="5"/>
  <c r="G42" i="5"/>
  <c r="H42" i="5" s="1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G37" i="5"/>
  <c r="H37" i="5" s="1"/>
  <c r="I36" i="5"/>
  <c r="G36" i="5"/>
  <c r="H36" i="5" s="1"/>
  <c r="I35" i="5"/>
  <c r="G35" i="5"/>
  <c r="H35" i="5" s="1"/>
  <c r="I34" i="5"/>
  <c r="H34" i="5"/>
  <c r="G34" i="5"/>
  <c r="I33" i="5"/>
  <c r="H33" i="5"/>
  <c r="G33" i="5"/>
  <c r="I32" i="5"/>
  <c r="G32" i="5"/>
  <c r="H32" i="5" s="1"/>
  <c r="I31" i="5"/>
  <c r="H31" i="5"/>
  <c r="G31" i="5"/>
  <c r="I30" i="5"/>
  <c r="G30" i="5"/>
  <c r="H30" i="5" s="1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G24" i="5"/>
  <c r="H24" i="5" s="1"/>
  <c r="C25" i="5"/>
  <c r="G20" i="5"/>
  <c r="G19" i="5"/>
  <c r="G18" i="5"/>
  <c r="H17" i="5"/>
  <c r="J17" i="5" s="1"/>
  <c r="G17" i="5"/>
  <c r="H16" i="5"/>
  <c r="I16" i="5" s="1"/>
  <c r="G16" i="5"/>
  <c r="H15" i="5"/>
  <c r="I15" i="5" s="1"/>
  <c r="G15" i="5"/>
  <c r="H14" i="5"/>
  <c r="I14" i="5" s="1"/>
  <c r="G14" i="5"/>
  <c r="H13" i="5"/>
  <c r="I13" i="5" s="1"/>
  <c r="G13" i="5"/>
  <c r="H12" i="5"/>
  <c r="I12" i="5" s="1"/>
  <c r="G12" i="5"/>
  <c r="H11" i="5"/>
  <c r="I11" i="5" s="1"/>
  <c r="G11" i="5"/>
  <c r="H10" i="5"/>
  <c r="I10" i="5" s="1"/>
  <c r="G10" i="5"/>
  <c r="I9" i="5"/>
  <c r="H9" i="5"/>
  <c r="G9" i="5"/>
  <c r="H8" i="5"/>
  <c r="I8" i="5" s="1"/>
  <c r="G8" i="5"/>
  <c r="H7" i="5"/>
  <c r="I7" i="5" s="1"/>
  <c r="G7" i="5"/>
  <c r="H6" i="5"/>
  <c r="I6" i="5" s="1"/>
  <c r="G6" i="5"/>
  <c r="H5" i="5"/>
  <c r="I5" i="5" s="1"/>
  <c r="G5" i="5"/>
  <c r="H4" i="5"/>
  <c r="G4" i="5"/>
  <c r="E4" i="5"/>
  <c r="K59" i="5" s="1"/>
  <c r="K63" i="4"/>
  <c r="I54" i="4"/>
  <c r="G54" i="4"/>
  <c r="H54" i="4" s="1"/>
  <c r="I53" i="4"/>
  <c r="H53" i="4"/>
  <c r="G53" i="4"/>
  <c r="I52" i="4"/>
  <c r="G52" i="4"/>
  <c r="H52" i="4" s="1"/>
  <c r="I51" i="4"/>
  <c r="H51" i="4"/>
  <c r="G51" i="4"/>
  <c r="I50" i="4"/>
  <c r="H50" i="4"/>
  <c r="G50" i="4"/>
  <c r="I49" i="4"/>
  <c r="G49" i="4"/>
  <c r="H49" i="4" s="1"/>
  <c r="I48" i="4"/>
  <c r="G48" i="4"/>
  <c r="H48" i="4" s="1"/>
  <c r="I47" i="4"/>
  <c r="H47" i="4"/>
  <c r="G47" i="4"/>
  <c r="I46" i="4"/>
  <c r="G46" i="4"/>
  <c r="H46" i="4" s="1"/>
  <c r="I45" i="4"/>
  <c r="H45" i="4"/>
  <c r="G45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G38" i="4"/>
  <c r="H38" i="4" s="1"/>
  <c r="I37" i="4"/>
  <c r="H37" i="4"/>
  <c r="G37" i="4"/>
  <c r="I36" i="4"/>
  <c r="H36" i="4"/>
  <c r="G36" i="4"/>
  <c r="I35" i="4"/>
  <c r="G35" i="4"/>
  <c r="H35" i="4" s="1"/>
  <c r="I34" i="4"/>
  <c r="G34" i="4"/>
  <c r="H34" i="4" s="1"/>
  <c r="I33" i="4"/>
  <c r="G33" i="4"/>
  <c r="H33" i="4" s="1"/>
  <c r="I32" i="4"/>
  <c r="G32" i="4"/>
  <c r="H32" i="4" s="1"/>
  <c r="I31" i="4"/>
  <c r="G31" i="4"/>
  <c r="H31" i="4" s="1"/>
  <c r="I30" i="4"/>
  <c r="H30" i="4"/>
  <c r="G30" i="4"/>
  <c r="I29" i="4"/>
  <c r="H29" i="4"/>
  <c r="G29" i="4"/>
  <c r="I28" i="4"/>
  <c r="G28" i="4"/>
  <c r="H28" i="4" s="1"/>
  <c r="I27" i="4"/>
  <c r="H27" i="4"/>
  <c r="G27" i="4"/>
  <c r="I26" i="4"/>
  <c r="G26" i="4"/>
  <c r="H26" i="4" s="1"/>
  <c r="I25" i="4"/>
  <c r="G25" i="4"/>
  <c r="H25" i="4" s="1"/>
  <c r="I24" i="4"/>
  <c r="G24" i="4"/>
  <c r="H24" i="4" s="1"/>
  <c r="G20" i="4"/>
  <c r="G19" i="4"/>
  <c r="G18" i="4"/>
  <c r="H17" i="4"/>
  <c r="J17" i="4" s="1"/>
  <c r="G17" i="4"/>
  <c r="H16" i="4"/>
  <c r="I16" i="4" s="1"/>
  <c r="G16" i="4"/>
  <c r="H15" i="4"/>
  <c r="I15" i="4" s="1"/>
  <c r="G15" i="4"/>
  <c r="H14" i="4"/>
  <c r="I14" i="4" s="1"/>
  <c r="G14" i="4"/>
  <c r="H13" i="4"/>
  <c r="I13" i="4" s="1"/>
  <c r="G13" i="4"/>
  <c r="H12" i="4"/>
  <c r="I12" i="4" s="1"/>
  <c r="G12" i="4"/>
  <c r="H11" i="4"/>
  <c r="I11" i="4" s="1"/>
  <c r="G11" i="4"/>
  <c r="H10" i="4"/>
  <c r="I10" i="4" s="1"/>
  <c r="G10" i="4"/>
  <c r="I9" i="4"/>
  <c r="H9" i="4"/>
  <c r="G9" i="4"/>
  <c r="H8" i="4"/>
  <c r="I8" i="4" s="1"/>
  <c r="G8" i="4"/>
  <c r="H7" i="4"/>
  <c r="I7" i="4" s="1"/>
  <c r="G7" i="4"/>
  <c r="H6" i="4"/>
  <c r="I6" i="4" s="1"/>
  <c r="G6" i="4"/>
  <c r="H5" i="4"/>
  <c r="I5" i="4" s="1"/>
  <c r="G5" i="4"/>
  <c r="H4" i="4"/>
  <c r="I4" i="4" s="1"/>
  <c r="G4" i="4"/>
  <c r="E4" i="4"/>
  <c r="K59" i="4" s="1"/>
  <c r="C24" i="3"/>
  <c r="C25" i="3" s="1"/>
  <c r="K63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G42" i="3"/>
  <c r="H42" i="3" s="1"/>
  <c r="I41" i="3"/>
  <c r="G41" i="3"/>
  <c r="H41" i="3" s="1"/>
  <c r="I40" i="3"/>
  <c r="H40" i="3"/>
  <c r="G40" i="3"/>
  <c r="I39" i="3"/>
  <c r="G39" i="3"/>
  <c r="H39" i="3" s="1"/>
  <c r="I38" i="3"/>
  <c r="G38" i="3"/>
  <c r="H38" i="3" s="1"/>
  <c r="I37" i="3"/>
  <c r="H37" i="3"/>
  <c r="G37" i="3"/>
  <c r="I36" i="3"/>
  <c r="H36" i="3"/>
  <c r="G36" i="3"/>
  <c r="I35" i="3"/>
  <c r="G35" i="3"/>
  <c r="H35" i="3" s="1"/>
  <c r="I34" i="3"/>
  <c r="G34" i="3"/>
  <c r="H34" i="3" s="1"/>
  <c r="I33" i="3"/>
  <c r="G33" i="3"/>
  <c r="H33" i="3" s="1"/>
  <c r="I32" i="3"/>
  <c r="G32" i="3"/>
  <c r="H32" i="3" s="1"/>
  <c r="I31" i="3"/>
  <c r="H31" i="3"/>
  <c r="G31" i="3"/>
  <c r="I30" i="3"/>
  <c r="H30" i="3"/>
  <c r="G30" i="3"/>
  <c r="I29" i="3"/>
  <c r="H29" i="3"/>
  <c r="G29" i="3"/>
  <c r="I28" i="3"/>
  <c r="G28" i="3"/>
  <c r="H28" i="3" s="1"/>
  <c r="I27" i="3"/>
  <c r="G27" i="3"/>
  <c r="H27" i="3" s="1"/>
  <c r="I26" i="3"/>
  <c r="H26" i="3"/>
  <c r="G26" i="3"/>
  <c r="I25" i="3"/>
  <c r="G25" i="3"/>
  <c r="H25" i="3" s="1"/>
  <c r="I24" i="3"/>
  <c r="H24" i="3"/>
  <c r="G24" i="3"/>
  <c r="G20" i="3"/>
  <c r="G19" i="3"/>
  <c r="G18" i="3"/>
  <c r="H17" i="3"/>
  <c r="J17" i="3" s="1"/>
  <c r="G17" i="3"/>
  <c r="H16" i="3"/>
  <c r="I16" i="3" s="1"/>
  <c r="G16" i="3"/>
  <c r="H15" i="3"/>
  <c r="I15" i="3" s="1"/>
  <c r="G15" i="3"/>
  <c r="H14" i="3"/>
  <c r="I14" i="3" s="1"/>
  <c r="G14" i="3"/>
  <c r="H13" i="3"/>
  <c r="I13" i="3" s="1"/>
  <c r="G13" i="3"/>
  <c r="H12" i="3"/>
  <c r="I12" i="3" s="1"/>
  <c r="G12" i="3"/>
  <c r="H11" i="3"/>
  <c r="I11" i="3" s="1"/>
  <c r="G11" i="3"/>
  <c r="H10" i="3"/>
  <c r="I10" i="3" s="1"/>
  <c r="G10" i="3"/>
  <c r="I9" i="3"/>
  <c r="H9" i="3"/>
  <c r="G9" i="3"/>
  <c r="H8" i="3"/>
  <c r="I8" i="3" s="1"/>
  <c r="G8" i="3"/>
  <c r="H7" i="3"/>
  <c r="I7" i="3" s="1"/>
  <c r="G7" i="3"/>
  <c r="H6" i="3"/>
  <c r="I6" i="3" s="1"/>
  <c r="G6" i="3"/>
  <c r="H5" i="3"/>
  <c r="I5" i="3" s="1"/>
  <c r="G5" i="3"/>
  <c r="H4" i="3"/>
  <c r="G4" i="3"/>
  <c r="E4" i="3"/>
  <c r="K59" i="3" s="1"/>
  <c r="I9" i="2"/>
  <c r="G20" i="2"/>
  <c r="G19" i="2"/>
  <c r="G18" i="2"/>
  <c r="E5" i="2"/>
  <c r="K63" i="2"/>
  <c r="H17" i="2"/>
  <c r="J17" i="2" s="1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E11" i="2"/>
  <c r="E14" i="2" s="1"/>
  <c r="E13" i="2" s="1"/>
  <c r="I54" i="2"/>
  <c r="H54" i="2"/>
  <c r="G54" i="2"/>
  <c r="I53" i="2"/>
  <c r="H53" i="2"/>
  <c r="G53" i="2"/>
  <c r="I52" i="2"/>
  <c r="G52" i="2"/>
  <c r="H52" i="2" s="1"/>
  <c r="I51" i="2"/>
  <c r="G51" i="2"/>
  <c r="H51" i="2" s="1"/>
  <c r="I50" i="2"/>
  <c r="G50" i="2"/>
  <c r="H50" i="2" s="1"/>
  <c r="I49" i="2"/>
  <c r="G49" i="2"/>
  <c r="H49" i="2" s="1"/>
  <c r="I48" i="2"/>
  <c r="G48" i="2"/>
  <c r="H48" i="2" s="1"/>
  <c r="I47" i="2"/>
  <c r="H47" i="2"/>
  <c r="G47" i="2"/>
  <c r="I46" i="2"/>
  <c r="H46" i="2"/>
  <c r="G46" i="2"/>
  <c r="I45" i="2"/>
  <c r="G45" i="2"/>
  <c r="H45" i="2" s="1"/>
  <c r="I44" i="2"/>
  <c r="H44" i="2"/>
  <c r="G44" i="2"/>
  <c r="I43" i="2"/>
  <c r="H43" i="2"/>
  <c r="G43" i="2"/>
  <c r="I42" i="2"/>
  <c r="H42" i="2"/>
  <c r="G42" i="2"/>
  <c r="I41" i="2"/>
  <c r="G41" i="2"/>
  <c r="H41" i="2" s="1"/>
  <c r="I40" i="2"/>
  <c r="G40" i="2"/>
  <c r="H40" i="2" s="1"/>
  <c r="I39" i="2"/>
  <c r="H39" i="2"/>
  <c r="G39" i="2"/>
  <c r="I38" i="2"/>
  <c r="G38" i="2"/>
  <c r="H38" i="2" s="1"/>
  <c r="I37" i="2"/>
  <c r="H37" i="2"/>
  <c r="G37" i="2"/>
  <c r="I36" i="2"/>
  <c r="G36" i="2"/>
  <c r="H36" i="2" s="1"/>
  <c r="I35" i="2"/>
  <c r="G35" i="2"/>
  <c r="H35" i="2" s="1"/>
  <c r="I34" i="2"/>
  <c r="H34" i="2"/>
  <c r="G34" i="2"/>
  <c r="I33" i="2"/>
  <c r="G33" i="2"/>
  <c r="H33" i="2" s="1"/>
  <c r="I32" i="2"/>
  <c r="H32" i="2"/>
  <c r="G32" i="2"/>
  <c r="I31" i="2"/>
  <c r="G31" i="2"/>
  <c r="H31" i="2" s="1"/>
  <c r="I30" i="2"/>
  <c r="G30" i="2"/>
  <c r="H30" i="2" s="1"/>
  <c r="I29" i="2"/>
  <c r="G29" i="2"/>
  <c r="H29" i="2" s="1"/>
  <c r="I28" i="2"/>
  <c r="G28" i="2"/>
  <c r="H28" i="2" s="1"/>
  <c r="I27" i="2"/>
  <c r="G27" i="2"/>
  <c r="I26" i="2"/>
  <c r="G26" i="2"/>
  <c r="H26" i="2" s="1"/>
  <c r="I25" i="2"/>
  <c r="H25" i="2"/>
  <c r="G25" i="2"/>
  <c r="I24" i="2"/>
  <c r="H24" i="2"/>
  <c r="G24" i="2"/>
  <c r="C24" i="2"/>
  <c r="E4" i="2"/>
  <c r="K59" i="2" s="1"/>
  <c r="AE2" i="1"/>
  <c r="AE4" i="1"/>
  <c r="AE5" i="1"/>
  <c r="AE6" i="1"/>
  <c r="AE7" i="1"/>
  <c r="AE8" i="1"/>
  <c r="F9" i="1"/>
  <c r="AE9" i="1"/>
  <c r="F10" i="1"/>
  <c r="H10" i="1" s="1"/>
  <c r="AE10" i="1"/>
  <c r="F11" i="1"/>
  <c r="H11" i="1" s="1"/>
  <c r="AE11" i="1"/>
  <c r="AE12" i="1"/>
  <c r="AE13" i="1"/>
  <c r="AE14" i="1"/>
  <c r="L11" i="1" l="1"/>
  <c r="H9" i="1"/>
  <c r="E5" i="3"/>
  <c r="J10" i="1"/>
  <c r="L10" i="1" s="1"/>
  <c r="N10" i="1" s="1"/>
  <c r="P10" i="1" s="1"/>
  <c r="R10" i="1" s="1"/>
  <c r="T10" i="1" s="1"/>
  <c r="V10" i="1" s="1"/>
  <c r="X10" i="1" s="1"/>
  <c r="Z10" i="1" s="1"/>
  <c r="I20" i="8"/>
  <c r="I20" i="12"/>
  <c r="H27" i="2"/>
  <c r="G55" i="2"/>
  <c r="I20" i="4"/>
  <c r="I20" i="3"/>
  <c r="I20" i="6"/>
  <c r="I20" i="7"/>
  <c r="I20" i="10"/>
  <c r="I20" i="11"/>
  <c r="I20" i="5"/>
  <c r="I20" i="13"/>
  <c r="E11" i="3"/>
  <c r="E14" i="3" s="1"/>
  <c r="E13" i="3" s="1"/>
  <c r="J14" i="3" s="1"/>
  <c r="E6" i="4"/>
  <c r="E11" i="5"/>
  <c r="E14" i="5" s="1"/>
  <c r="E13" i="5" s="1"/>
  <c r="E11" i="4"/>
  <c r="E14" i="4" s="1"/>
  <c r="E13" i="4" s="1"/>
  <c r="J7" i="4" s="1"/>
  <c r="D25" i="13"/>
  <c r="J25" i="13" s="1"/>
  <c r="C26" i="13"/>
  <c r="D24" i="13"/>
  <c r="J24" i="13" s="1"/>
  <c r="I12" i="13" s="1"/>
  <c r="E6" i="13"/>
  <c r="D25" i="12"/>
  <c r="J25" i="12" s="1"/>
  <c r="C26" i="12"/>
  <c r="D24" i="12"/>
  <c r="J24" i="12" s="1"/>
  <c r="E6" i="12"/>
  <c r="D25" i="11"/>
  <c r="J25" i="11" s="1"/>
  <c r="C26" i="11"/>
  <c r="D24" i="11"/>
  <c r="J24" i="11" s="1"/>
  <c r="E6" i="11"/>
  <c r="E6" i="10"/>
  <c r="C25" i="10"/>
  <c r="D24" i="10"/>
  <c r="D25" i="9"/>
  <c r="J25" i="9" s="1"/>
  <c r="C26" i="9"/>
  <c r="D24" i="9"/>
  <c r="E6" i="9"/>
  <c r="D25" i="8"/>
  <c r="J25" i="8" s="1"/>
  <c r="C26" i="8"/>
  <c r="D24" i="8"/>
  <c r="J24" i="8" s="1"/>
  <c r="E6" i="8"/>
  <c r="D25" i="7"/>
  <c r="J25" i="7" s="1"/>
  <c r="C26" i="7"/>
  <c r="D24" i="7"/>
  <c r="J24" i="7" s="1"/>
  <c r="E6" i="7"/>
  <c r="D25" i="6"/>
  <c r="J25" i="6" s="1"/>
  <c r="C26" i="6"/>
  <c r="D24" i="6"/>
  <c r="J24" i="6" s="1"/>
  <c r="E6" i="6"/>
  <c r="D25" i="5"/>
  <c r="J25" i="5" s="1"/>
  <c r="C26" i="5"/>
  <c r="D24" i="5"/>
  <c r="E6" i="5"/>
  <c r="J6" i="4"/>
  <c r="D25" i="4"/>
  <c r="J25" i="4" s="1"/>
  <c r="C26" i="4"/>
  <c r="D24" i="4"/>
  <c r="J24" i="4" s="1"/>
  <c r="D25" i="3"/>
  <c r="J25" i="3" s="1"/>
  <c r="C26" i="3"/>
  <c r="D24" i="3"/>
  <c r="E6" i="3"/>
  <c r="I17" i="2"/>
  <c r="I20" i="2"/>
  <c r="E6" i="2"/>
  <c r="J9" i="2"/>
  <c r="D24" i="2"/>
  <c r="C25" i="2"/>
  <c r="J26" i="1"/>
  <c r="H21" i="1"/>
  <c r="M32" i="1"/>
  <c r="V22" i="1"/>
  <c r="R19" i="1"/>
  <c r="J25" i="1"/>
  <c r="L28" i="1"/>
  <c r="X29" i="1"/>
  <c r="P21" i="1"/>
  <c r="T26" i="1"/>
  <c r="F25" i="1"/>
  <c r="S32" i="1"/>
  <c r="J20" i="1"/>
  <c r="R21" i="1"/>
  <c r="P31" i="1"/>
  <c r="Z23" i="1"/>
  <c r="W32" i="1"/>
  <c r="L23" i="1"/>
  <c r="P26" i="1"/>
  <c r="Z30" i="1"/>
  <c r="L21" i="1"/>
  <c r="H22" i="1"/>
  <c r="J24" i="1"/>
  <c r="J29" i="1"/>
  <c r="P23" i="1"/>
  <c r="L26" i="1"/>
  <c r="N21" i="1"/>
  <c r="N28" i="1"/>
  <c r="F24" i="1"/>
  <c r="P28" i="1"/>
  <c r="T25" i="1"/>
  <c r="T21" i="1"/>
  <c r="L20" i="1"/>
  <c r="V24" i="1"/>
  <c r="J21" i="1"/>
  <c r="Z21" i="1"/>
  <c r="H28" i="1"/>
  <c r="F22" i="1"/>
  <c r="X31" i="1"/>
  <c r="H26" i="1"/>
  <c r="N23" i="1"/>
  <c r="T27" i="1"/>
  <c r="R24" i="1"/>
  <c r="J31" i="1"/>
  <c r="R23" i="1"/>
  <c r="X23" i="1"/>
  <c r="Z28" i="1"/>
  <c r="T19" i="1"/>
  <c r="H20" i="1"/>
  <c r="R35" i="1"/>
  <c r="AA32" i="1"/>
  <c r="T31" i="1"/>
  <c r="R31" i="1"/>
  <c r="I32" i="1"/>
  <c r="Z24" i="1"/>
  <c r="H19" i="1"/>
  <c r="V25" i="1"/>
  <c r="R29" i="1"/>
  <c r="J27" i="1"/>
  <c r="L27" i="1"/>
  <c r="H25" i="1"/>
  <c r="L31" i="1"/>
  <c r="F31" i="1"/>
  <c r="X30" i="1"/>
  <c r="U32" i="1"/>
  <c r="R20" i="1"/>
  <c r="L24" i="1"/>
  <c r="T20" i="1"/>
  <c r="N29" i="1"/>
  <c r="O32" i="1"/>
  <c r="V28" i="1"/>
  <c r="L29" i="1"/>
  <c r="D24" i="1"/>
  <c r="X26" i="1"/>
  <c r="J22" i="1"/>
  <c r="F28" i="1"/>
  <c r="G32" i="1"/>
  <c r="V30" i="1"/>
  <c r="L22" i="1"/>
  <c r="V21" i="1"/>
  <c r="Q32" i="1"/>
  <c r="P24" i="1"/>
  <c r="J23" i="1"/>
  <c r="N22" i="1"/>
  <c r="P27" i="1"/>
  <c r="X19" i="1"/>
  <c r="R30" i="1"/>
  <c r="R27" i="1"/>
  <c r="H27" i="1"/>
  <c r="N20" i="1"/>
  <c r="V27" i="1"/>
  <c r="H29" i="1"/>
  <c r="T30" i="1"/>
  <c r="Z26" i="1"/>
  <c r="X21" i="1"/>
  <c r="N27" i="1"/>
  <c r="R26" i="1"/>
  <c r="P29" i="1"/>
  <c r="L19" i="1"/>
  <c r="T24" i="1"/>
  <c r="F21" i="1"/>
  <c r="R22" i="1"/>
  <c r="V19" i="1"/>
  <c r="F20" i="1"/>
  <c r="Z20" i="1"/>
  <c r="Z31" i="1"/>
  <c r="Z19" i="1"/>
  <c r="E32" i="1"/>
  <c r="H31" i="1"/>
  <c r="H24" i="1"/>
  <c r="V23" i="1"/>
  <c r="J30" i="1"/>
  <c r="K32" i="1"/>
  <c r="Z29" i="1"/>
  <c r="X24" i="1"/>
  <c r="F26" i="1"/>
  <c r="X20" i="1"/>
  <c r="N31" i="1"/>
  <c r="P25" i="1"/>
  <c r="F27" i="1"/>
  <c r="T22" i="1"/>
  <c r="N24" i="1"/>
  <c r="R25" i="1"/>
  <c r="X27" i="1"/>
  <c r="V31" i="1"/>
  <c r="X22" i="1"/>
  <c r="H23" i="1"/>
  <c r="P19" i="1"/>
  <c r="Z25" i="1"/>
  <c r="P30" i="1"/>
  <c r="N25" i="1"/>
  <c r="F29" i="1"/>
  <c r="N30" i="1"/>
  <c r="T28" i="1"/>
  <c r="V26" i="1"/>
  <c r="J28" i="1"/>
  <c r="L30" i="1"/>
  <c r="X25" i="1"/>
  <c r="N19" i="1"/>
  <c r="X28" i="1"/>
  <c r="Y32" i="1"/>
  <c r="R28" i="1"/>
  <c r="N26" i="1"/>
  <c r="P20" i="1"/>
  <c r="V20" i="1"/>
  <c r="F30" i="1"/>
  <c r="T23" i="1"/>
  <c r="Z22" i="1"/>
  <c r="V29" i="1"/>
  <c r="T29" i="1"/>
  <c r="L25" i="1"/>
  <c r="P22" i="1"/>
  <c r="H30" i="1"/>
  <c r="F23" i="1"/>
  <c r="T35" i="1"/>
  <c r="Z35" i="1"/>
  <c r="I22" i="1"/>
  <c r="Z27" i="1"/>
  <c r="P35" i="1"/>
  <c r="V35" i="1"/>
  <c r="I21" i="1"/>
  <c r="N35" i="1"/>
  <c r="H35" i="1"/>
  <c r="X35" i="1"/>
  <c r="F35" i="1"/>
  <c r="L35" i="1"/>
  <c r="D35" i="1"/>
  <c r="G29" i="1"/>
  <c r="J35" i="1"/>
  <c r="E24" i="1"/>
  <c r="D32" i="1"/>
  <c r="J5" i="5" l="1"/>
  <c r="J27" i="5"/>
  <c r="N11" i="1"/>
  <c r="E11" i="6"/>
  <c r="E14" i="6" s="1"/>
  <c r="E13" i="6" s="1"/>
  <c r="J6" i="6" s="1"/>
  <c r="J13" i="4"/>
  <c r="L9" i="1"/>
  <c r="J9" i="1"/>
  <c r="E5" i="5" s="1"/>
  <c r="E5" i="4"/>
  <c r="J14" i="4"/>
  <c r="J10" i="4"/>
  <c r="J7" i="3"/>
  <c r="J11" i="3"/>
  <c r="J12" i="4"/>
  <c r="J20" i="4"/>
  <c r="J11" i="4"/>
  <c r="J9" i="4"/>
  <c r="J15" i="4"/>
  <c r="J8" i="4"/>
  <c r="J5" i="4"/>
  <c r="J20" i="2"/>
  <c r="J16" i="4"/>
  <c r="I17" i="4"/>
  <c r="J20" i="5"/>
  <c r="I17" i="6"/>
  <c r="J8" i="3"/>
  <c r="J6" i="3"/>
  <c r="J9" i="5"/>
  <c r="J6" i="5"/>
  <c r="J16" i="3"/>
  <c r="J5" i="3"/>
  <c r="J16" i="5"/>
  <c r="J12" i="3"/>
  <c r="J11" i="5"/>
  <c r="J13" i="5"/>
  <c r="J8" i="5"/>
  <c r="J14" i="5"/>
  <c r="J20" i="3"/>
  <c r="J10" i="3"/>
  <c r="J10" i="5"/>
  <c r="J7" i="5"/>
  <c r="J13" i="3"/>
  <c r="I17" i="3"/>
  <c r="J15" i="3"/>
  <c r="J9" i="3"/>
  <c r="J15" i="5"/>
  <c r="I17" i="5"/>
  <c r="J12" i="5"/>
  <c r="C27" i="13"/>
  <c r="D26" i="13"/>
  <c r="C27" i="12"/>
  <c r="D26" i="12"/>
  <c r="C27" i="11"/>
  <c r="D26" i="11"/>
  <c r="J26" i="11" s="1"/>
  <c r="D25" i="10"/>
  <c r="C26" i="10"/>
  <c r="J24" i="10"/>
  <c r="C27" i="9"/>
  <c r="D26" i="9"/>
  <c r="J26" i="9" s="1"/>
  <c r="J24" i="9"/>
  <c r="D26" i="8"/>
  <c r="C27" i="8"/>
  <c r="C27" i="7"/>
  <c r="D26" i="7"/>
  <c r="C27" i="6"/>
  <c r="D26" i="6"/>
  <c r="J24" i="5"/>
  <c r="C27" i="5"/>
  <c r="D26" i="5"/>
  <c r="C27" i="4"/>
  <c r="D26" i="4"/>
  <c r="J26" i="4" s="1"/>
  <c r="C27" i="3"/>
  <c r="D26" i="3"/>
  <c r="J24" i="3"/>
  <c r="J24" i="2"/>
  <c r="I16" i="2"/>
  <c r="I14" i="2"/>
  <c r="I15" i="2"/>
  <c r="I13" i="2"/>
  <c r="I11" i="2"/>
  <c r="I7" i="2"/>
  <c r="I8" i="2"/>
  <c r="D25" i="2"/>
  <c r="C26" i="2"/>
  <c r="K20" i="1"/>
  <c r="D29" i="1"/>
  <c r="K30" i="1"/>
  <c r="K31" i="1"/>
  <c r="K27" i="1"/>
  <c r="G28" i="1"/>
  <c r="K25" i="1"/>
  <c r="I23" i="1"/>
  <c r="M21" i="1"/>
  <c r="I27" i="1"/>
  <c r="G21" i="1"/>
  <c r="I20" i="1"/>
  <c r="K23" i="1"/>
  <c r="G31" i="1"/>
  <c r="I24" i="1"/>
  <c r="D30" i="1"/>
  <c r="I28" i="1"/>
  <c r="L32" i="1"/>
  <c r="J32" i="1"/>
  <c r="D23" i="1"/>
  <c r="K35" i="1"/>
  <c r="K24" i="1"/>
  <c r="F32" i="1"/>
  <c r="G27" i="1"/>
  <c r="I31" i="1"/>
  <c r="D26" i="1"/>
  <c r="I19" i="1"/>
  <c r="H32" i="1"/>
  <c r="G20" i="1"/>
  <c r="K28" i="1"/>
  <c r="G24" i="1"/>
  <c r="I30" i="1"/>
  <c r="K29" i="1"/>
  <c r="G23" i="1"/>
  <c r="D22" i="1"/>
  <c r="E35" i="1"/>
  <c r="G26" i="1"/>
  <c r="G22" i="1"/>
  <c r="G35" i="1"/>
  <c r="G25" i="1"/>
  <c r="K21" i="1"/>
  <c r="G30" i="1"/>
  <c r="I26" i="1"/>
  <c r="I35" i="1"/>
  <c r="D28" i="1"/>
  <c r="I25" i="1"/>
  <c r="K26" i="1"/>
  <c r="K22" i="1"/>
  <c r="I29" i="1"/>
  <c r="D31" i="1"/>
  <c r="J14" i="6" l="1"/>
  <c r="J13" i="6"/>
  <c r="J11" i="6"/>
  <c r="J15" i="6"/>
  <c r="J20" i="6"/>
  <c r="J5" i="6"/>
  <c r="J9" i="6"/>
  <c r="J4" i="6"/>
  <c r="J10" i="6"/>
  <c r="J16" i="6"/>
  <c r="E5" i="6"/>
  <c r="N9" i="1"/>
  <c r="J7" i="6"/>
  <c r="J12" i="6"/>
  <c r="J8" i="6"/>
  <c r="P11" i="1"/>
  <c r="E11" i="7"/>
  <c r="E14" i="7" s="1"/>
  <c r="E13" i="7" s="1"/>
  <c r="J16" i="2"/>
  <c r="J7" i="2"/>
  <c r="J15" i="2"/>
  <c r="J8" i="2"/>
  <c r="J11" i="2"/>
  <c r="J14" i="2"/>
  <c r="J13" i="2"/>
  <c r="J26" i="13"/>
  <c r="D27" i="13"/>
  <c r="C28" i="13"/>
  <c r="J26" i="12"/>
  <c r="D27" i="12"/>
  <c r="C28" i="12"/>
  <c r="D27" i="11"/>
  <c r="C28" i="11"/>
  <c r="J25" i="10"/>
  <c r="D26" i="10"/>
  <c r="C27" i="10"/>
  <c r="D27" i="9"/>
  <c r="C28" i="9"/>
  <c r="J26" i="8"/>
  <c r="D27" i="8"/>
  <c r="C28" i="8"/>
  <c r="J26" i="7"/>
  <c r="D27" i="7"/>
  <c r="C28" i="7"/>
  <c r="J26" i="6"/>
  <c r="D27" i="6"/>
  <c r="C28" i="6"/>
  <c r="J26" i="5"/>
  <c r="D27" i="5"/>
  <c r="C28" i="5"/>
  <c r="D27" i="4"/>
  <c r="C28" i="4"/>
  <c r="J26" i="3"/>
  <c r="D27" i="3"/>
  <c r="C28" i="3"/>
  <c r="J25" i="2"/>
  <c r="D26" i="2"/>
  <c r="J26" i="2" s="1"/>
  <c r="I5" i="2" s="1"/>
  <c r="C27" i="2"/>
  <c r="M29" i="1"/>
  <c r="M28" i="1"/>
  <c r="M26" i="1"/>
  <c r="M30" i="1"/>
  <c r="M35" i="1"/>
  <c r="M25" i="1"/>
  <c r="M20" i="1"/>
  <c r="M31" i="1"/>
  <c r="M24" i="1"/>
  <c r="M19" i="1"/>
  <c r="E23" i="1"/>
  <c r="D20" i="1"/>
  <c r="M27" i="1"/>
  <c r="E31" i="1"/>
  <c r="E22" i="1"/>
  <c r="E30" i="1"/>
  <c r="M22" i="1"/>
  <c r="E26" i="1"/>
  <c r="E29" i="1"/>
  <c r="M23" i="1"/>
  <c r="E28" i="1"/>
  <c r="J13" i="7" l="1"/>
  <c r="I17" i="7"/>
  <c r="J5" i="7"/>
  <c r="J12" i="7"/>
  <c r="J7" i="7"/>
  <c r="J11" i="7"/>
  <c r="J15" i="7"/>
  <c r="J6" i="7"/>
  <c r="J10" i="7"/>
  <c r="J20" i="7"/>
  <c r="J8" i="7"/>
  <c r="J14" i="7"/>
  <c r="J4" i="7"/>
  <c r="J9" i="7"/>
  <c r="J16" i="7"/>
  <c r="R11" i="1"/>
  <c r="E11" i="8"/>
  <c r="E14" i="8" s="1"/>
  <c r="E13" i="8" s="1"/>
  <c r="E5" i="7"/>
  <c r="P9" i="1"/>
  <c r="AB20" i="1"/>
  <c r="J5" i="2"/>
  <c r="E19" i="5"/>
  <c r="E19" i="6" s="1"/>
  <c r="C29" i="13"/>
  <c r="D28" i="13"/>
  <c r="J28" i="13" s="1"/>
  <c r="J27" i="13"/>
  <c r="C29" i="12"/>
  <c r="D28" i="12"/>
  <c r="J28" i="12" s="1"/>
  <c r="J27" i="12"/>
  <c r="J27" i="11"/>
  <c r="C29" i="11"/>
  <c r="D28" i="11"/>
  <c r="D27" i="10"/>
  <c r="C28" i="10"/>
  <c r="J26" i="10"/>
  <c r="J27" i="9"/>
  <c r="C29" i="9"/>
  <c r="D28" i="9"/>
  <c r="J28" i="9" s="1"/>
  <c r="J27" i="8"/>
  <c r="C29" i="8"/>
  <c r="D28" i="8"/>
  <c r="C29" i="7"/>
  <c r="D28" i="7"/>
  <c r="J27" i="7"/>
  <c r="C29" i="6"/>
  <c r="D28" i="6"/>
  <c r="J27" i="6"/>
  <c r="C29" i="5"/>
  <c r="D28" i="5"/>
  <c r="J28" i="5" s="1"/>
  <c r="J27" i="4"/>
  <c r="C29" i="4"/>
  <c r="D28" i="4"/>
  <c r="J27" i="3"/>
  <c r="C29" i="3"/>
  <c r="D28" i="3"/>
  <c r="C28" i="2"/>
  <c r="D27" i="2"/>
  <c r="AB22" i="1"/>
  <c r="O25" i="1"/>
  <c r="O26" i="1"/>
  <c r="O20" i="1"/>
  <c r="O27" i="1"/>
  <c r="O19" i="1"/>
  <c r="O35" i="1"/>
  <c r="O30" i="1"/>
  <c r="O21" i="1"/>
  <c r="O28" i="1"/>
  <c r="O24" i="1"/>
  <c r="O23" i="1"/>
  <c r="O29" i="1"/>
  <c r="N32" i="1"/>
  <c r="E20" i="1"/>
  <c r="O22" i="1"/>
  <c r="O31" i="1"/>
  <c r="E19" i="7" l="1"/>
  <c r="I4" i="5"/>
  <c r="J4" i="5" s="1"/>
  <c r="T11" i="1"/>
  <c r="E11" i="9"/>
  <c r="E14" i="9" s="1"/>
  <c r="E13" i="9" s="1"/>
  <c r="E5" i="8"/>
  <c r="R9" i="1"/>
  <c r="J7" i="8"/>
  <c r="J16" i="8"/>
  <c r="J10" i="8"/>
  <c r="J11" i="8"/>
  <c r="J15" i="8"/>
  <c r="J6" i="8"/>
  <c r="J4" i="8"/>
  <c r="J12" i="8"/>
  <c r="J20" i="8"/>
  <c r="J9" i="8"/>
  <c r="J8" i="8"/>
  <c r="J5" i="8"/>
  <c r="J14" i="8"/>
  <c r="I17" i="8"/>
  <c r="J13" i="8"/>
  <c r="D29" i="13"/>
  <c r="C30" i="13"/>
  <c r="D29" i="12"/>
  <c r="J29" i="12" s="1"/>
  <c r="C30" i="12"/>
  <c r="J28" i="11"/>
  <c r="D29" i="11"/>
  <c r="J29" i="11" s="1"/>
  <c r="C30" i="11"/>
  <c r="J27" i="10"/>
  <c r="D28" i="10"/>
  <c r="J28" i="10" s="1"/>
  <c r="C29" i="10"/>
  <c r="D29" i="9"/>
  <c r="C30" i="9"/>
  <c r="D29" i="8"/>
  <c r="J29" i="8" s="1"/>
  <c r="C30" i="8"/>
  <c r="J28" i="8"/>
  <c r="J28" i="7"/>
  <c r="D29" i="7"/>
  <c r="C30" i="7"/>
  <c r="D29" i="6"/>
  <c r="C30" i="6"/>
  <c r="J28" i="6"/>
  <c r="D29" i="5"/>
  <c r="J29" i="5" s="1"/>
  <c r="C30" i="5"/>
  <c r="J28" i="4"/>
  <c r="D29" i="4"/>
  <c r="C30" i="4"/>
  <c r="D29" i="3"/>
  <c r="C30" i="3"/>
  <c r="J28" i="3"/>
  <c r="J27" i="2"/>
  <c r="D28" i="2"/>
  <c r="C29" i="2"/>
  <c r="AB23" i="1"/>
  <c r="J19" i="1"/>
  <c r="Q26" i="1"/>
  <c r="Q30" i="1"/>
  <c r="Q19" i="1"/>
  <c r="Q24" i="1"/>
  <c r="P32" i="1"/>
  <c r="Q29" i="1"/>
  <c r="Q31" i="1"/>
  <c r="Q22" i="1"/>
  <c r="Q25" i="1"/>
  <c r="Q21" i="1"/>
  <c r="Q27" i="1"/>
  <c r="Q35" i="1"/>
  <c r="Q28" i="1"/>
  <c r="Q20" i="1"/>
  <c r="Q23" i="1"/>
  <c r="J9" i="9" l="1"/>
  <c r="J13" i="9"/>
  <c r="I17" i="9"/>
  <c r="J4" i="9"/>
  <c r="J20" i="9"/>
  <c r="J16" i="9"/>
  <c r="J12" i="9"/>
  <c r="J7" i="9"/>
  <c r="J15" i="9"/>
  <c r="J5" i="9"/>
  <c r="J11" i="9"/>
  <c r="J8" i="9"/>
  <c r="J10" i="9"/>
  <c r="J14" i="9"/>
  <c r="J6" i="9"/>
  <c r="V11" i="1"/>
  <c r="E11" i="10"/>
  <c r="E14" i="10" s="1"/>
  <c r="E13" i="10" s="1"/>
  <c r="E5" i="9"/>
  <c r="T9" i="1"/>
  <c r="E19" i="8"/>
  <c r="E19" i="9" s="1"/>
  <c r="I4" i="2"/>
  <c r="C31" i="13"/>
  <c r="D30" i="13"/>
  <c r="J30" i="13" s="1"/>
  <c r="J29" i="13"/>
  <c r="C31" i="12"/>
  <c r="D30" i="12"/>
  <c r="C31" i="11"/>
  <c r="D30" i="11"/>
  <c r="J30" i="11" s="1"/>
  <c r="D29" i="10"/>
  <c r="J29" i="10" s="1"/>
  <c r="C30" i="10"/>
  <c r="C31" i="9"/>
  <c r="D30" i="9"/>
  <c r="J29" i="9"/>
  <c r="D30" i="8"/>
  <c r="J30" i="8" s="1"/>
  <c r="C31" i="8"/>
  <c r="J29" i="7"/>
  <c r="C31" i="7"/>
  <c r="D30" i="7"/>
  <c r="J30" i="7" s="1"/>
  <c r="C31" i="6"/>
  <c r="D30" i="6"/>
  <c r="J30" i="6" s="1"/>
  <c r="J29" i="6"/>
  <c r="C31" i="5"/>
  <c r="D30" i="5"/>
  <c r="J30" i="5" s="1"/>
  <c r="J29" i="4"/>
  <c r="C31" i="4"/>
  <c r="D30" i="4"/>
  <c r="J30" i="4" s="1"/>
  <c r="J29" i="3"/>
  <c r="C31" i="3"/>
  <c r="D30" i="3"/>
  <c r="J30" i="3" s="1"/>
  <c r="J28" i="2"/>
  <c r="C30" i="2"/>
  <c r="D29" i="2"/>
  <c r="J29" i="2" s="1"/>
  <c r="AB24" i="1"/>
  <c r="K19" i="1"/>
  <c r="S19" i="1"/>
  <c r="D19" i="1"/>
  <c r="S25" i="1"/>
  <c r="S29" i="1"/>
  <c r="S21" i="1"/>
  <c r="S22" i="1"/>
  <c r="S28" i="1"/>
  <c r="E19" i="1"/>
  <c r="S23" i="1"/>
  <c r="S35" i="1"/>
  <c r="S31" i="1"/>
  <c r="R32" i="1"/>
  <c r="S27" i="1"/>
  <c r="S30" i="1"/>
  <c r="S26" i="1"/>
  <c r="S24" i="1"/>
  <c r="S20" i="1"/>
  <c r="J5" i="10" l="1"/>
  <c r="J9" i="10"/>
  <c r="J6" i="10"/>
  <c r="J13" i="10"/>
  <c r="J16" i="10"/>
  <c r="J12" i="10"/>
  <c r="J10" i="10"/>
  <c r="J14" i="10"/>
  <c r="J15" i="10"/>
  <c r="J7" i="10"/>
  <c r="J11" i="10"/>
  <c r="J4" i="10"/>
  <c r="I17" i="10"/>
  <c r="J20" i="10"/>
  <c r="J8" i="10"/>
  <c r="V9" i="1"/>
  <c r="E5" i="10"/>
  <c r="X11" i="1"/>
  <c r="E11" i="11"/>
  <c r="E14" i="11" s="1"/>
  <c r="E13" i="11" s="1"/>
  <c r="D31" i="13"/>
  <c r="J31" i="13" s="1"/>
  <c r="C32" i="13"/>
  <c r="J30" i="12"/>
  <c r="D31" i="12"/>
  <c r="J31" i="12" s="1"/>
  <c r="C32" i="12"/>
  <c r="D31" i="11"/>
  <c r="J31" i="11" s="1"/>
  <c r="C32" i="11"/>
  <c r="C31" i="10"/>
  <c r="D30" i="10"/>
  <c r="J30" i="10" s="1"/>
  <c r="J30" i="9"/>
  <c r="D31" i="9"/>
  <c r="J31" i="9" s="1"/>
  <c r="C32" i="9"/>
  <c r="D31" i="8"/>
  <c r="J31" i="8" s="1"/>
  <c r="C32" i="8"/>
  <c r="D31" i="7"/>
  <c r="J31" i="7" s="1"/>
  <c r="C32" i="7"/>
  <c r="D31" i="6"/>
  <c r="J31" i="6" s="1"/>
  <c r="C32" i="6"/>
  <c r="D31" i="5"/>
  <c r="J31" i="5" s="1"/>
  <c r="C32" i="5"/>
  <c r="D31" i="4"/>
  <c r="J31" i="4" s="1"/>
  <c r="C32" i="4"/>
  <c r="D31" i="3"/>
  <c r="J31" i="3" s="1"/>
  <c r="C32" i="3"/>
  <c r="D30" i="2"/>
  <c r="J30" i="2" s="1"/>
  <c r="C31" i="2"/>
  <c r="T32" i="1"/>
  <c r="U24" i="1"/>
  <c r="U21" i="1"/>
  <c r="U20" i="1"/>
  <c r="U28" i="1"/>
  <c r="U27" i="1"/>
  <c r="U25" i="1"/>
  <c r="U31" i="1"/>
  <c r="U29" i="1"/>
  <c r="U26" i="1"/>
  <c r="U30" i="1"/>
  <c r="U19" i="1"/>
  <c r="U35" i="1"/>
  <c r="U23" i="1"/>
  <c r="U22" i="1"/>
  <c r="Z11" i="1" l="1"/>
  <c r="E11" i="13" s="1"/>
  <c r="E14" i="13" s="1"/>
  <c r="E13" i="13" s="1"/>
  <c r="E11" i="12"/>
  <c r="E14" i="12" s="1"/>
  <c r="E13" i="12" s="1"/>
  <c r="J8" i="11"/>
  <c r="J15" i="11"/>
  <c r="J12" i="11"/>
  <c r="J5" i="11"/>
  <c r="J10" i="11"/>
  <c r="J7" i="11"/>
  <c r="J14" i="11"/>
  <c r="J16" i="11"/>
  <c r="J6" i="11"/>
  <c r="J13" i="11"/>
  <c r="J11" i="11"/>
  <c r="J20" i="11"/>
  <c r="J9" i="11"/>
  <c r="J4" i="11"/>
  <c r="I17" i="11"/>
  <c r="E19" i="10"/>
  <c r="X9" i="1"/>
  <c r="E5" i="11"/>
  <c r="C33" i="13"/>
  <c r="D32" i="13"/>
  <c r="J32" i="13" s="1"/>
  <c r="C33" i="12"/>
  <c r="D32" i="12"/>
  <c r="J32" i="12" s="1"/>
  <c r="C33" i="11"/>
  <c r="D32" i="11"/>
  <c r="J32" i="11" s="1"/>
  <c r="D31" i="10"/>
  <c r="J31" i="10" s="1"/>
  <c r="C32" i="10"/>
  <c r="C33" i="9"/>
  <c r="D32" i="9"/>
  <c r="J32" i="9" s="1"/>
  <c r="D32" i="8"/>
  <c r="J32" i="8" s="1"/>
  <c r="C33" i="8"/>
  <c r="C33" i="7"/>
  <c r="D32" i="7"/>
  <c r="J32" i="7" s="1"/>
  <c r="C33" i="6"/>
  <c r="D32" i="6"/>
  <c r="J32" i="6" s="1"/>
  <c r="C33" i="5"/>
  <c r="D32" i="5"/>
  <c r="J32" i="5" s="1"/>
  <c r="C33" i="4"/>
  <c r="D32" i="4"/>
  <c r="J32" i="4" s="1"/>
  <c r="C33" i="3"/>
  <c r="D32" i="3"/>
  <c r="J32" i="3" s="1"/>
  <c r="D31" i="2"/>
  <c r="J31" i="2" s="1"/>
  <c r="C32" i="2"/>
  <c r="AB26" i="1"/>
  <c r="W27" i="1"/>
  <c r="W22" i="1"/>
  <c r="W19" i="1"/>
  <c r="W24" i="1"/>
  <c r="W29" i="1"/>
  <c r="W20" i="1"/>
  <c r="W23" i="1"/>
  <c r="W30" i="1"/>
  <c r="W26" i="1"/>
  <c r="W31" i="1"/>
  <c r="W25" i="1"/>
  <c r="W28" i="1"/>
  <c r="V32" i="1"/>
  <c r="W35" i="1"/>
  <c r="W21" i="1"/>
  <c r="E19" i="11" l="1"/>
  <c r="Z9" i="1"/>
  <c r="E5" i="13" s="1"/>
  <c r="E5" i="12"/>
  <c r="J12" i="12"/>
  <c r="J7" i="12"/>
  <c r="J5" i="12"/>
  <c r="J4" i="12"/>
  <c r="J10" i="12"/>
  <c r="J20" i="12"/>
  <c r="J13" i="12"/>
  <c r="J16" i="12"/>
  <c r="J8" i="12"/>
  <c r="I17" i="12"/>
  <c r="J11" i="12"/>
  <c r="J14" i="12"/>
  <c r="J6" i="12"/>
  <c r="J15" i="12"/>
  <c r="J9" i="12"/>
  <c r="J16" i="13"/>
  <c r="J13" i="13"/>
  <c r="J8" i="13"/>
  <c r="J10" i="13"/>
  <c r="I17" i="13"/>
  <c r="J14" i="13"/>
  <c r="J11" i="13"/>
  <c r="J4" i="13"/>
  <c r="J5" i="13"/>
  <c r="J6" i="13"/>
  <c r="J9" i="13"/>
  <c r="J15" i="13"/>
  <c r="J7" i="13"/>
  <c r="J12" i="13"/>
  <c r="J20" i="13"/>
  <c r="D33" i="13"/>
  <c r="J33" i="13" s="1"/>
  <c r="C34" i="13"/>
  <c r="D33" i="12"/>
  <c r="J33" i="12" s="1"/>
  <c r="C34" i="12"/>
  <c r="D33" i="11"/>
  <c r="J33" i="11" s="1"/>
  <c r="C34" i="11"/>
  <c r="C33" i="10"/>
  <c r="D32" i="10"/>
  <c r="J32" i="10" s="1"/>
  <c r="D33" i="9"/>
  <c r="J33" i="9" s="1"/>
  <c r="C34" i="9"/>
  <c r="D33" i="8"/>
  <c r="J33" i="8" s="1"/>
  <c r="C34" i="8"/>
  <c r="D33" i="7"/>
  <c r="J33" i="7" s="1"/>
  <c r="C34" i="7"/>
  <c r="D33" i="6"/>
  <c r="J33" i="6" s="1"/>
  <c r="C34" i="6"/>
  <c r="D33" i="5"/>
  <c r="J33" i="5" s="1"/>
  <c r="C34" i="5"/>
  <c r="D33" i="4"/>
  <c r="J33" i="4" s="1"/>
  <c r="C34" i="4"/>
  <c r="D33" i="3"/>
  <c r="J33" i="3" s="1"/>
  <c r="C34" i="3"/>
  <c r="D32" i="2"/>
  <c r="J32" i="2" s="1"/>
  <c r="C33" i="2"/>
  <c r="Y22" i="1"/>
  <c r="AA23" i="1"/>
  <c r="Y20" i="1"/>
  <c r="AA25" i="1"/>
  <c r="Y31" i="1"/>
  <c r="AA20" i="1"/>
  <c r="Y23" i="1"/>
  <c r="AA21" i="1"/>
  <c r="AA24" i="1"/>
  <c r="AA30" i="1"/>
  <c r="AA28" i="1"/>
  <c r="AA35" i="1"/>
  <c r="Y19" i="1"/>
  <c r="Y25" i="1"/>
  <c r="Y35" i="1"/>
  <c r="AA26" i="1"/>
  <c r="Y28" i="1"/>
  <c r="AA19" i="1"/>
  <c r="Y29" i="1"/>
  <c r="AA22" i="1"/>
  <c r="Y21" i="1"/>
  <c r="AA27" i="1"/>
  <c r="X32" i="1"/>
  <c r="Y26" i="1"/>
  <c r="AA31" i="1"/>
  <c r="Y30" i="1"/>
  <c r="Y24" i="1"/>
  <c r="Z32" i="1"/>
  <c r="AA29" i="1"/>
  <c r="Y27" i="1"/>
  <c r="AC23" i="1" l="1"/>
  <c r="AC24" i="1"/>
  <c r="AC26" i="1"/>
  <c r="AC20" i="1"/>
  <c r="AC22" i="1"/>
  <c r="E19" i="12"/>
  <c r="E19" i="13" s="1"/>
  <c r="C35" i="13"/>
  <c r="D34" i="13"/>
  <c r="J34" i="13" s="1"/>
  <c r="C35" i="12"/>
  <c r="D34" i="12"/>
  <c r="J34" i="12" s="1"/>
  <c r="C35" i="11"/>
  <c r="D34" i="11"/>
  <c r="J34" i="11" s="1"/>
  <c r="D33" i="10"/>
  <c r="J33" i="10" s="1"/>
  <c r="C34" i="10"/>
  <c r="C35" i="9"/>
  <c r="D34" i="9"/>
  <c r="J34" i="9" s="1"/>
  <c r="C35" i="8"/>
  <c r="D34" i="8"/>
  <c r="J34" i="8" s="1"/>
  <c r="C35" i="7"/>
  <c r="D34" i="7"/>
  <c r="J34" i="7" s="1"/>
  <c r="C35" i="6"/>
  <c r="D34" i="6"/>
  <c r="J34" i="6" s="1"/>
  <c r="C35" i="5"/>
  <c r="D34" i="5"/>
  <c r="J34" i="5" s="1"/>
  <c r="C35" i="4"/>
  <c r="D34" i="4"/>
  <c r="J34" i="4" s="1"/>
  <c r="C35" i="3"/>
  <c r="D34" i="3"/>
  <c r="J34" i="3" s="1"/>
  <c r="C34" i="2"/>
  <c r="D33" i="2"/>
  <c r="J33" i="2" s="1"/>
  <c r="AB28" i="1"/>
  <c r="D35" i="13" l="1"/>
  <c r="J35" i="13" s="1"/>
  <c r="C36" i="13"/>
  <c r="D35" i="12"/>
  <c r="J35" i="12" s="1"/>
  <c r="C36" i="12"/>
  <c r="D35" i="11"/>
  <c r="J35" i="11" s="1"/>
  <c r="C36" i="11"/>
  <c r="C35" i="10"/>
  <c r="D34" i="10"/>
  <c r="J34" i="10" s="1"/>
  <c r="D35" i="9"/>
  <c r="J35" i="9" s="1"/>
  <c r="C36" i="9"/>
  <c r="D35" i="8"/>
  <c r="J35" i="8" s="1"/>
  <c r="C36" i="8"/>
  <c r="D35" i="7"/>
  <c r="J35" i="7" s="1"/>
  <c r="C36" i="7"/>
  <c r="D35" i="6"/>
  <c r="J35" i="6" s="1"/>
  <c r="C36" i="6"/>
  <c r="D35" i="5"/>
  <c r="J35" i="5" s="1"/>
  <c r="C36" i="5"/>
  <c r="D35" i="4"/>
  <c r="J35" i="4" s="1"/>
  <c r="C36" i="4"/>
  <c r="D35" i="3"/>
  <c r="J35" i="3" s="1"/>
  <c r="C36" i="3"/>
  <c r="AC28" i="1"/>
  <c r="D34" i="2"/>
  <c r="J34" i="2" s="1"/>
  <c r="C35" i="2"/>
  <c r="AB29" i="1"/>
  <c r="C37" i="13" l="1"/>
  <c r="D36" i="13"/>
  <c r="J36" i="13" s="1"/>
  <c r="C37" i="12"/>
  <c r="D36" i="12"/>
  <c r="J36" i="12" s="1"/>
  <c r="C37" i="11"/>
  <c r="D36" i="11"/>
  <c r="J36" i="11" s="1"/>
  <c r="D35" i="10"/>
  <c r="J35" i="10" s="1"/>
  <c r="C36" i="10"/>
  <c r="C37" i="9"/>
  <c r="D36" i="9"/>
  <c r="J36" i="9" s="1"/>
  <c r="D36" i="8"/>
  <c r="J36" i="8" s="1"/>
  <c r="C37" i="8"/>
  <c r="C37" i="7"/>
  <c r="D36" i="7"/>
  <c r="J36" i="7" s="1"/>
  <c r="C37" i="6"/>
  <c r="D36" i="6"/>
  <c r="J36" i="6" s="1"/>
  <c r="C37" i="5"/>
  <c r="D36" i="5"/>
  <c r="J36" i="5" s="1"/>
  <c r="C37" i="4"/>
  <c r="D36" i="4"/>
  <c r="J36" i="4" s="1"/>
  <c r="C37" i="3"/>
  <c r="D36" i="3"/>
  <c r="J36" i="3" s="1"/>
  <c r="AC29" i="1"/>
  <c r="C36" i="2"/>
  <c r="D35" i="2"/>
  <c r="J35" i="2" s="1"/>
  <c r="AB30" i="1"/>
  <c r="D37" i="13" l="1"/>
  <c r="J37" i="13" s="1"/>
  <c r="C38" i="13"/>
  <c r="D37" i="12"/>
  <c r="J37" i="12" s="1"/>
  <c r="C38" i="12"/>
  <c r="D37" i="11"/>
  <c r="J37" i="11" s="1"/>
  <c r="C38" i="11"/>
  <c r="C37" i="10"/>
  <c r="D36" i="10"/>
  <c r="J36" i="10" s="1"/>
  <c r="D37" i="9"/>
  <c r="J37" i="9" s="1"/>
  <c r="C38" i="9"/>
  <c r="D37" i="8"/>
  <c r="J37" i="8" s="1"/>
  <c r="C38" i="8"/>
  <c r="D37" i="7"/>
  <c r="J37" i="7" s="1"/>
  <c r="C38" i="7"/>
  <c r="D37" i="6"/>
  <c r="J37" i="6" s="1"/>
  <c r="C38" i="6"/>
  <c r="D37" i="5"/>
  <c r="J37" i="5" s="1"/>
  <c r="C38" i="5"/>
  <c r="D37" i="4"/>
  <c r="J37" i="4" s="1"/>
  <c r="C38" i="4"/>
  <c r="D37" i="3"/>
  <c r="J37" i="3" s="1"/>
  <c r="C38" i="3"/>
  <c r="AC30" i="1"/>
  <c r="D36" i="2"/>
  <c r="J36" i="2" s="1"/>
  <c r="C37" i="2"/>
  <c r="AB31" i="1"/>
  <c r="C39" i="13" l="1"/>
  <c r="D38" i="13"/>
  <c r="J38" i="13" s="1"/>
  <c r="C39" i="12"/>
  <c r="D38" i="12"/>
  <c r="J38" i="12" s="1"/>
  <c r="C39" i="11"/>
  <c r="D38" i="11"/>
  <c r="J38" i="11" s="1"/>
  <c r="D37" i="10"/>
  <c r="J37" i="10" s="1"/>
  <c r="C38" i="10"/>
  <c r="C39" i="9"/>
  <c r="D38" i="9"/>
  <c r="J38" i="9" s="1"/>
  <c r="D38" i="8"/>
  <c r="J38" i="8" s="1"/>
  <c r="C39" i="8"/>
  <c r="C39" i="7"/>
  <c r="D38" i="7"/>
  <c r="J38" i="7" s="1"/>
  <c r="C39" i="6"/>
  <c r="D38" i="6"/>
  <c r="J38" i="6" s="1"/>
  <c r="C39" i="5"/>
  <c r="D38" i="5"/>
  <c r="J38" i="5" s="1"/>
  <c r="C39" i="4"/>
  <c r="D38" i="4"/>
  <c r="J38" i="4" s="1"/>
  <c r="C39" i="3"/>
  <c r="D38" i="3"/>
  <c r="J38" i="3" s="1"/>
  <c r="AC31" i="1"/>
  <c r="C38" i="2"/>
  <c r="D37" i="2"/>
  <c r="J37" i="2" s="1"/>
  <c r="AB32" i="1"/>
  <c r="D39" i="13" l="1"/>
  <c r="J39" i="13" s="1"/>
  <c r="C40" i="13"/>
  <c r="D39" i="12"/>
  <c r="J39" i="12" s="1"/>
  <c r="C40" i="12"/>
  <c r="D39" i="11"/>
  <c r="J39" i="11" s="1"/>
  <c r="C40" i="11"/>
  <c r="D38" i="10"/>
  <c r="J38" i="10" s="1"/>
  <c r="C39" i="10"/>
  <c r="D39" i="9"/>
  <c r="J39" i="9" s="1"/>
  <c r="C40" i="9"/>
  <c r="D39" i="8"/>
  <c r="J39" i="8" s="1"/>
  <c r="C40" i="8"/>
  <c r="D39" i="7"/>
  <c r="J39" i="7" s="1"/>
  <c r="C40" i="7"/>
  <c r="D39" i="6"/>
  <c r="J39" i="6" s="1"/>
  <c r="C40" i="6"/>
  <c r="D39" i="5"/>
  <c r="J39" i="5" s="1"/>
  <c r="C40" i="5"/>
  <c r="D39" i="4"/>
  <c r="J39" i="4" s="1"/>
  <c r="C40" i="4"/>
  <c r="D39" i="3"/>
  <c r="J39" i="3" s="1"/>
  <c r="C40" i="3"/>
  <c r="AC32" i="1"/>
  <c r="D38" i="2"/>
  <c r="J38" i="2" s="1"/>
  <c r="I6" i="2" s="1"/>
  <c r="C39" i="2"/>
  <c r="D21" i="1"/>
  <c r="AB21" i="1" l="1"/>
  <c r="J6" i="2"/>
  <c r="C41" i="13"/>
  <c r="D40" i="13"/>
  <c r="J40" i="13" s="1"/>
  <c r="C41" i="12"/>
  <c r="D40" i="12"/>
  <c r="J40" i="12" s="1"/>
  <c r="C41" i="11"/>
  <c r="D40" i="11"/>
  <c r="J40" i="11" s="1"/>
  <c r="D39" i="10"/>
  <c r="J39" i="10" s="1"/>
  <c r="C40" i="10"/>
  <c r="C41" i="9"/>
  <c r="D40" i="9"/>
  <c r="J40" i="9" s="1"/>
  <c r="D40" i="8"/>
  <c r="J40" i="8" s="1"/>
  <c r="C41" i="8"/>
  <c r="C41" i="7"/>
  <c r="D40" i="7"/>
  <c r="J40" i="7" s="1"/>
  <c r="C41" i="6"/>
  <c r="D40" i="6"/>
  <c r="J40" i="6" s="1"/>
  <c r="C41" i="5"/>
  <c r="D40" i="5"/>
  <c r="J40" i="5" s="1"/>
  <c r="C41" i="4"/>
  <c r="D40" i="4"/>
  <c r="J40" i="4" s="1"/>
  <c r="C41" i="3"/>
  <c r="D40" i="3"/>
  <c r="J40" i="3" s="1"/>
  <c r="C40" i="2"/>
  <c r="D39" i="2"/>
  <c r="J39" i="2" s="1"/>
  <c r="E21" i="1"/>
  <c r="AC21" i="1" l="1"/>
  <c r="D41" i="13"/>
  <c r="J41" i="13" s="1"/>
  <c r="C42" i="13"/>
  <c r="D41" i="12"/>
  <c r="J41" i="12" s="1"/>
  <c r="C42" i="12"/>
  <c r="D41" i="11"/>
  <c r="J41" i="11" s="1"/>
  <c r="C42" i="11"/>
  <c r="C41" i="10"/>
  <c r="D40" i="10"/>
  <c r="J40" i="10" s="1"/>
  <c r="D41" i="9"/>
  <c r="J41" i="9" s="1"/>
  <c r="C42" i="9"/>
  <c r="D41" i="8"/>
  <c r="J41" i="8" s="1"/>
  <c r="C42" i="8"/>
  <c r="D41" i="7"/>
  <c r="J41" i="7" s="1"/>
  <c r="C42" i="7"/>
  <c r="D41" i="6"/>
  <c r="J41" i="6" s="1"/>
  <c r="C42" i="6"/>
  <c r="D41" i="5"/>
  <c r="J41" i="5" s="1"/>
  <c r="C42" i="5"/>
  <c r="D41" i="4"/>
  <c r="J41" i="4" s="1"/>
  <c r="C42" i="4"/>
  <c r="D41" i="3"/>
  <c r="J41" i="3" s="1"/>
  <c r="C42" i="3"/>
  <c r="D40" i="2"/>
  <c r="J40" i="2" s="1"/>
  <c r="C41" i="2"/>
  <c r="C43" i="13" l="1"/>
  <c r="D42" i="13"/>
  <c r="J42" i="13" s="1"/>
  <c r="C43" i="12"/>
  <c r="D42" i="12"/>
  <c r="J42" i="12" s="1"/>
  <c r="C43" i="11"/>
  <c r="D42" i="11"/>
  <c r="J42" i="11" s="1"/>
  <c r="D41" i="10"/>
  <c r="J41" i="10" s="1"/>
  <c r="C42" i="10"/>
  <c r="C43" i="9"/>
  <c r="D42" i="9"/>
  <c r="J42" i="9" s="1"/>
  <c r="C43" i="8"/>
  <c r="D42" i="8"/>
  <c r="J42" i="8" s="1"/>
  <c r="C43" i="7"/>
  <c r="D42" i="7"/>
  <c r="J42" i="7" s="1"/>
  <c r="C43" i="6"/>
  <c r="D42" i="6"/>
  <c r="J42" i="6" s="1"/>
  <c r="C43" i="5"/>
  <c r="D42" i="5"/>
  <c r="J42" i="5" s="1"/>
  <c r="C43" i="4"/>
  <c r="D42" i="4"/>
  <c r="J42" i="4" s="1"/>
  <c r="C43" i="3"/>
  <c r="D42" i="3"/>
  <c r="J42" i="3" s="1"/>
  <c r="C42" i="2"/>
  <c r="D41" i="2"/>
  <c r="J41" i="2" s="1"/>
  <c r="D43" i="13" l="1"/>
  <c r="J43" i="13" s="1"/>
  <c r="C44" i="13"/>
  <c r="D43" i="12"/>
  <c r="J43" i="12" s="1"/>
  <c r="C44" i="12"/>
  <c r="D43" i="11"/>
  <c r="J43" i="11" s="1"/>
  <c r="C44" i="11"/>
  <c r="D42" i="10"/>
  <c r="J42" i="10" s="1"/>
  <c r="C43" i="10"/>
  <c r="D43" i="9"/>
  <c r="J43" i="9" s="1"/>
  <c r="C44" i="9"/>
  <c r="D43" i="8"/>
  <c r="J43" i="8" s="1"/>
  <c r="C44" i="8"/>
  <c r="D43" i="7"/>
  <c r="J43" i="7" s="1"/>
  <c r="C44" i="7"/>
  <c r="D43" i="6"/>
  <c r="J43" i="6" s="1"/>
  <c r="C44" i="6"/>
  <c r="D43" i="5"/>
  <c r="J43" i="5" s="1"/>
  <c r="C44" i="5"/>
  <c r="D43" i="4"/>
  <c r="J43" i="4" s="1"/>
  <c r="C44" i="4"/>
  <c r="D43" i="3"/>
  <c r="J43" i="3" s="1"/>
  <c r="C44" i="3"/>
  <c r="D42" i="2"/>
  <c r="J42" i="2" s="1"/>
  <c r="C43" i="2"/>
  <c r="C45" i="13" l="1"/>
  <c r="D44" i="13"/>
  <c r="J44" i="13" s="1"/>
  <c r="C45" i="12"/>
  <c r="D44" i="12"/>
  <c r="J44" i="12" s="1"/>
  <c r="C45" i="11"/>
  <c r="D44" i="11"/>
  <c r="J44" i="11" s="1"/>
  <c r="D43" i="10"/>
  <c r="J43" i="10" s="1"/>
  <c r="C44" i="10"/>
  <c r="C45" i="9"/>
  <c r="D44" i="9"/>
  <c r="J44" i="9" s="1"/>
  <c r="C45" i="8"/>
  <c r="D44" i="8"/>
  <c r="J44" i="8" s="1"/>
  <c r="C45" i="7"/>
  <c r="D44" i="7"/>
  <c r="J44" i="7" s="1"/>
  <c r="C45" i="6"/>
  <c r="D44" i="6"/>
  <c r="J44" i="6" s="1"/>
  <c r="C45" i="5"/>
  <c r="D44" i="5"/>
  <c r="J44" i="5" s="1"/>
  <c r="C45" i="4"/>
  <c r="D44" i="4"/>
  <c r="J44" i="4" s="1"/>
  <c r="C45" i="3"/>
  <c r="D44" i="3"/>
  <c r="J44" i="3" s="1"/>
  <c r="D43" i="2"/>
  <c r="J43" i="2" s="1"/>
  <c r="I10" i="2" s="1"/>
  <c r="C44" i="2"/>
  <c r="D25" i="1"/>
  <c r="AB25" i="1" l="1"/>
  <c r="J10" i="2"/>
  <c r="D45" i="13"/>
  <c r="J45" i="13" s="1"/>
  <c r="C46" i="13"/>
  <c r="D45" i="12"/>
  <c r="J45" i="12" s="1"/>
  <c r="C46" i="12"/>
  <c r="D45" i="11"/>
  <c r="J45" i="11" s="1"/>
  <c r="C46" i="11"/>
  <c r="D44" i="10"/>
  <c r="J44" i="10" s="1"/>
  <c r="C45" i="10"/>
  <c r="D45" i="9"/>
  <c r="J45" i="9" s="1"/>
  <c r="C46" i="9"/>
  <c r="D45" i="8"/>
  <c r="J45" i="8" s="1"/>
  <c r="C46" i="8"/>
  <c r="D45" i="7"/>
  <c r="J45" i="7" s="1"/>
  <c r="C46" i="7"/>
  <c r="D45" i="6"/>
  <c r="J45" i="6" s="1"/>
  <c r="C46" i="6"/>
  <c r="D45" i="5"/>
  <c r="J45" i="5" s="1"/>
  <c r="C46" i="5"/>
  <c r="D45" i="4"/>
  <c r="J45" i="4" s="1"/>
  <c r="C46" i="4"/>
  <c r="D45" i="3"/>
  <c r="J45" i="3" s="1"/>
  <c r="C46" i="3"/>
  <c r="D44" i="2"/>
  <c r="J44" i="2" s="1"/>
  <c r="C45" i="2"/>
  <c r="E25" i="1"/>
  <c r="AC25" i="1" l="1"/>
  <c r="C47" i="13"/>
  <c r="D46" i="13"/>
  <c r="J46" i="13" s="1"/>
  <c r="C47" i="12"/>
  <c r="D46" i="12"/>
  <c r="J46" i="12" s="1"/>
  <c r="C47" i="11"/>
  <c r="D46" i="11"/>
  <c r="J46" i="11" s="1"/>
  <c r="D45" i="10"/>
  <c r="J45" i="10" s="1"/>
  <c r="C46" i="10"/>
  <c r="C47" i="9"/>
  <c r="D46" i="9"/>
  <c r="J46" i="9" s="1"/>
  <c r="C47" i="8"/>
  <c r="D46" i="8"/>
  <c r="J46" i="8" s="1"/>
  <c r="C47" i="7"/>
  <c r="D46" i="7"/>
  <c r="J46" i="7" s="1"/>
  <c r="C47" i="6"/>
  <c r="D46" i="6"/>
  <c r="J46" i="6" s="1"/>
  <c r="C47" i="5"/>
  <c r="D46" i="5"/>
  <c r="J46" i="5" s="1"/>
  <c r="C47" i="4"/>
  <c r="D46" i="4"/>
  <c r="J46" i="4" s="1"/>
  <c r="C47" i="3"/>
  <c r="D46" i="3"/>
  <c r="J46" i="3" s="1"/>
  <c r="C46" i="2"/>
  <c r="D45" i="2"/>
  <c r="J45" i="2" s="1"/>
  <c r="D47" i="13" l="1"/>
  <c r="J47" i="13" s="1"/>
  <c r="C48" i="13"/>
  <c r="D47" i="12"/>
  <c r="J47" i="12" s="1"/>
  <c r="C48" i="12"/>
  <c r="D47" i="11"/>
  <c r="J47" i="11" s="1"/>
  <c r="C48" i="11"/>
  <c r="D46" i="10"/>
  <c r="J46" i="10" s="1"/>
  <c r="C47" i="10"/>
  <c r="D47" i="9"/>
  <c r="J47" i="9" s="1"/>
  <c r="C48" i="9"/>
  <c r="D47" i="8"/>
  <c r="J47" i="8" s="1"/>
  <c r="C48" i="8"/>
  <c r="D47" i="7"/>
  <c r="J47" i="7" s="1"/>
  <c r="C48" i="7"/>
  <c r="D47" i="6"/>
  <c r="J47" i="6" s="1"/>
  <c r="C48" i="6"/>
  <c r="D47" i="5"/>
  <c r="J47" i="5" s="1"/>
  <c r="C48" i="5"/>
  <c r="D47" i="4"/>
  <c r="J47" i="4" s="1"/>
  <c r="C48" i="4"/>
  <c r="D47" i="3"/>
  <c r="J47" i="3" s="1"/>
  <c r="C48" i="3"/>
  <c r="D46" i="2"/>
  <c r="J46" i="2" s="1"/>
  <c r="C47" i="2"/>
  <c r="C49" i="13" l="1"/>
  <c r="D48" i="13"/>
  <c r="J48" i="13" s="1"/>
  <c r="C49" i="12"/>
  <c r="D48" i="12"/>
  <c r="J48" i="12" s="1"/>
  <c r="C49" i="11"/>
  <c r="D48" i="11"/>
  <c r="J48" i="11" s="1"/>
  <c r="D47" i="10"/>
  <c r="J47" i="10" s="1"/>
  <c r="C48" i="10"/>
  <c r="C49" i="9"/>
  <c r="D48" i="9"/>
  <c r="J48" i="9" s="1"/>
  <c r="C49" i="8"/>
  <c r="D48" i="8"/>
  <c r="J48" i="8" s="1"/>
  <c r="C49" i="7"/>
  <c r="D48" i="7"/>
  <c r="J48" i="7" s="1"/>
  <c r="C49" i="6"/>
  <c r="D48" i="6"/>
  <c r="J48" i="6" s="1"/>
  <c r="C49" i="5"/>
  <c r="D48" i="5"/>
  <c r="J48" i="5" s="1"/>
  <c r="C49" i="4"/>
  <c r="D48" i="4"/>
  <c r="J48" i="4" s="1"/>
  <c r="C49" i="3"/>
  <c r="D48" i="3"/>
  <c r="J48" i="3" s="1"/>
  <c r="C48" i="2"/>
  <c r="D47" i="2"/>
  <c r="J47" i="2" s="1"/>
  <c r="D49" i="13" l="1"/>
  <c r="J49" i="13" s="1"/>
  <c r="C50" i="13"/>
  <c r="D49" i="12"/>
  <c r="J49" i="12" s="1"/>
  <c r="C50" i="12"/>
  <c r="D49" i="11"/>
  <c r="J49" i="11" s="1"/>
  <c r="C50" i="11"/>
  <c r="C49" i="10"/>
  <c r="D48" i="10"/>
  <c r="J48" i="10" s="1"/>
  <c r="D49" i="9"/>
  <c r="J49" i="9" s="1"/>
  <c r="C50" i="9"/>
  <c r="D49" i="8"/>
  <c r="J49" i="8" s="1"/>
  <c r="C50" i="8"/>
  <c r="D49" i="7"/>
  <c r="J49" i="7" s="1"/>
  <c r="C50" i="7"/>
  <c r="D49" i="6"/>
  <c r="J49" i="6" s="1"/>
  <c r="C50" i="6"/>
  <c r="D49" i="5"/>
  <c r="J49" i="5" s="1"/>
  <c r="C50" i="5"/>
  <c r="D49" i="4"/>
  <c r="J49" i="4" s="1"/>
  <c r="C50" i="4"/>
  <c r="D49" i="3"/>
  <c r="J49" i="3" s="1"/>
  <c r="I4" i="3" s="1"/>
  <c r="C50" i="3"/>
  <c r="C49" i="2"/>
  <c r="D48" i="2"/>
  <c r="J48" i="2" s="1"/>
  <c r="F19" i="1"/>
  <c r="AB19" i="1" l="1"/>
  <c r="J14" i="1"/>
  <c r="C51" i="13"/>
  <c r="D50" i="13"/>
  <c r="J50" i="13" s="1"/>
  <c r="C51" i="12"/>
  <c r="D50" i="12"/>
  <c r="J50" i="12" s="1"/>
  <c r="C51" i="11"/>
  <c r="D50" i="11"/>
  <c r="J50" i="11" s="1"/>
  <c r="D49" i="10"/>
  <c r="J49" i="10" s="1"/>
  <c r="C50" i="10"/>
  <c r="C51" i="9"/>
  <c r="D50" i="9"/>
  <c r="J50" i="9" s="1"/>
  <c r="C51" i="8"/>
  <c r="D50" i="8"/>
  <c r="J50" i="8" s="1"/>
  <c r="C51" i="7"/>
  <c r="D50" i="7"/>
  <c r="J50" i="7" s="1"/>
  <c r="C51" i="6"/>
  <c r="D50" i="6"/>
  <c r="J50" i="6" s="1"/>
  <c r="C51" i="5"/>
  <c r="D50" i="5"/>
  <c r="J50" i="5" s="1"/>
  <c r="C51" i="4"/>
  <c r="D50" i="4"/>
  <c r="J50" i="4" s="1"/>
  <c r="C51" i="3"/>
  <c r="D50" i="3"/>
  <c r="J50" i="3" s="1"/>
  <c r="D49" i="2"/>
  <c r="J49" i="2" s="1"/>
  <c r="C50" i="2"/>
  <c r="G19" i="1"/>
  <c r="M14" i="1" l="1"/>
  <c r="AC19" i="1"/>
  <c r="E18" i="3"/>
  <c r="E18" i="4" s="1"/>
  <c r="D51" i="13"/>
  <c r="J51" i="13" s="1"/>
  <c r="C52" i="13"/>
  <c r="D51" i="12"/>
  <c r="J51" i="12" s="1"/>
  <c r="C52" i="12"/>
  <c r="D51" i="11"/>
  <c r="J51" i="11" s="1"/>
  <c r="C52" i="11"/>
  <c r="C51" i="10"/>
  <c r="D50" i="10"/>
  <c r="J50" i="10" s="1"/>
  <c r="D51" i="9"/>
  <c r="J51" i="9" s="1"/>
  <c r="C52" i="9"/>
  <c r="D51" i="8"/>
  <c r="J51" i="8" s="1"/>
  <c r="C52" i="8"/>
  <c r="D51" i="7"/>
  <c r="J51" i="7" s="1"/>
  <c r="C52" i="7"/>
  <c r="D51" i="6"/>
  <c r="J51" i="6" s="1"/>
  <c r="C52" i="6"/>
  <c r="D51" i="5"/>
  <c r="J51" i="5" s="1"/>
  <c r="C52" i="5"/>
  <c r="D51" i="4"/>
  <c r="J51" i="4" s="1"/>
  <c r="C52" i="4"/>
  <c r="D51" i="3"/>
  <c r="J51" i="3" s="1"/>
  <c r="C52" i="3"/>
  <c r="C51" i="2"/>
  <c r="D50" i="2"/>
  <c r="J50" i="2" s="1"/>
  <c r="E18" i="6" l="1"/>
  <c r="E18" i="7" s="1"/>
  <c r="E18" i="8" s="1"/>
  <c r="E18" i="9" s="1"/>
  <c r="E18" i="10" s="1"/>
  <c r="E18" i="11" s="1"/>
  <c r="E18" i="12" s="1"/>
  <c r="E18" i="13" s="1"/>
  <c r="C53" i="13"/>
  <c r="D52" i="13"/>
  <c r="J52" i="13" s="1"/>
  <c r="C53" i="12"/>
  <c r="D52" i="12"/>
  <c r="J52" i="12" s="1"/>
  <c r="C53" i="11"/>
  <c r="D52" i="11"/>
  <c r="J52" i="11" s="1"/>
  <c r="D51" i="10"/>
  <c r="J51" i="10" s="1"/>
  <c r="C52" i="10"/>
  <c r="C53" i="9"/>
  <c r="D52" i="9"/>
  <c r="J52" i="9" s="1"/>
  <c r="C53" i="8"/>
  <c r="D52" i="8"/>
  <c r="J52" i="8" s="1"/>
  <c r="C53" i="7"/>
  <c r="D52" i="7"/>
  <c r="J52" i="7" s="1"/>
  <c r="C53" i="6"/>
  <c r="D52" i="6"/>
  <c r="J52" i="6" s="1"/>
  <c r="C53" i="5"/>
  <c r="D52" i="5"/>
  <c r="J52" i="5" s="1"/>
  <c r="C53" i="4"/>
  <c r="D52" i="4"/>
  <c r="J52" i="4" s="1"/>
  <c r="C53" i="3"/>
  <c r="D52" i="3"/>
  <c r="J52" i="3" s="1"/>
  <c r="D51" i="2"/>
  <c r="J51" i="2" s="1"/>
  <c r="I12" i="2" s="1"/>
  <c r="C52" i="2"/>
  <c r="D27" i="1"/>
  <c r="AB27" i="1" l="1"/>
  <c r="J12" i="2"/>
  <c r="D53" i="13"/>
  <c r="J53" i="13" s="1"/>
  <c r="C54" i="13"/>
  <c r="D53" i="12"/>
  <c r="J53" i="12" s="1"/>
  <c r="C54" i="12"/>
  <c r="D53" i="11"/>
  <c r="J53" i="11" s="1"/>
  <c r="C54" i="11"/>
  <c r="C53" i="10"/>
  <c r="D52" i="10"/>
  <c r="J52" i="10" s="1"/>
  <c r="D53" i="9"/>
  <c r="J53" i="9" s="1"/>
  <c r="C54" i="9"/>
  <c r="D53" i="8"/>
  <c r="J53" i="8" s="1"/>
  <c r="C54" i="8"/>
  <c r="D53" i="7"/>
  <c r="J53" i="7" s="1"/>
  <c r="C54" i="7"/>
  <c r="D53" i="6"/>
  <c r="J53" i="6" s="1"/>
  <c r="C54" i="6"/>
  <c r="D53" i="5"/>
  <c r="J53" i="5" s="1"/>
  <c r="C54" i="5"/>
  <c r="D53" i="4"/>
  <c r="J53" i="4" s="1"/>
  <c r="C54" i="4"/>
  <c r="D53" i="3"/>
  <c r="J53" i="3" s="1"/>
  <c r="C54" i="3"/>
  <c r="D52" i="2"/>
  <c r="J52" i="2" s="1"/>
  <c r="C53" i="2"/>
  <c r="E27" i="1"/>
  <c r="AC27" i="1" l="1"/>
  <c r="D54" i="13"/>
  <c r="D54" i="12"/>
  <c r="D54" i="11"/>
  <c r="D53" i="10"/>
  <c r="J53" i="10" s="1"/>
  <c r="C54" i="10"/>
  <c r="D54" i="9"/>
  <c r="J54" i="9" s="1"/>
  <c r="E16" i="9" s="1"/>
  <c r="D54" i="8"/>
  <c r="D54" i="7"/>
  <c r="D54" i="6"/>
  <c r="D54" i="5"/>
  <c r="D54" i="4"/>
  <c r="D54" i="3"/>
  <c r="D53" i="2"/>
  <c r="J53" i="2" s="1"/>
  <c r="C54" i="2"/>
  <c r="E8" i="13" l="1"/>
  <c r="E15" i="13" s="1"/>
  <c r="E9" i="13"/>
  <c r="I19" i="13"/>
  <c r="I18" i="13"/>
  <c r="J54" i="13"/>
  <c r="E16" i="13" s="1"/>
  <c r="E8" i="12"/>
  <c r="E15" i="12" s="1"/>
  <c r="I19" i="12"/>
  <c r="E9" i="12"/>
  <c r="I18" i="12"/>
  <c r="J54" i="12"/>
  <c r="E16" i="12" s="1"/>
  <c r="I19" i="11"/>
  <c r="E9" i="11"/>
  <c r="I18" i="11"/>
  <c r="E8" i="11"/>
  <c r="E15" i="11" s="1"/>
  <c r="J54" i="11"/>
  <c r="E16" i="11" s="1"/>
  <c r="D54" i="10"/>
  <c r="I18" i="9"/>
  <c r="I19" i="9"/>
  <c r="E9" i="9"/>
  <c r="E8" i="9"/>
  <c r="E15" i="9" s="1"/>
  <c r="I21" i="9" s="1"/>
  <c r="E9" i="8"/>
  <c r="E8" i="8"/>
  <c r="E15" i="8" s="1"/>
  <c r="I19" i="8"/>
  <c r="I18" i="8"/>
  <c r="J54" i="8"/>
  <c r="E16" i="8" s="1"/>
  <c r="I18" i="7"/>
  <c r="E8" i="7"/>
  <c r="E15" i="7" s="1"/>
  <c r="E9" i="7"/>
  <c r="I19" i="7"/>
  <c r="J54" i="7"/>
  <c r="E16" i="7" s="1"/>
  <c r="E9" i="6"/>
  <c r="E8" i="6"/>
  <c r="E15" i="6" s="1"/>
  <c r="I19" i="6"/>
  <c r="I18" i="6"/>
  <c r="J54" i="6"/>
  <c r="E16" i="6" s="1"/>
  <c r="E8" i="5"/>
  <c r="E15" i="5" s="1"/>
  <c r="I18" i="5"/>
  <c r="I19" i="5"/>
  <c r="E9" i="5"/>
  <c r="J54" i="5"/>
  <c r="E16" i="5" s="1"/>
  <c r="I19" i="4"/>
  <c r="I18" i="4"/>
  <c r="E8" i="4"/>
  <c r="E15" i="4" s="1"/>
  <c r="E9" i="4"/>
  <c r="J54" i="4"/>
  <c r="E16" i="4" s="1"/>
  <c r="I18" i="3"/>
  <c r="E8" i="3"/>
  <c r="E15" i="3" s="1"/>
  <c r="E9" i="3"/>
  <c r="I19" i="3"/>
  <c r="J54" i="3"/>
  <c r="E16" i="3" s="1"/>
  <c r="D54" i="2"/>
  <c r="J54" i="2" s="1"/>
  <c r="L34" i="1"/>
  <c r="L33" i="1"/>
  <c r="N34" i="1"/>
  <c r="R34" i="1"/>
  <c r="X34" i="1"/>
  <c r="R33" i="1"/>
  <c r="J34" i="1"/>
  <c r="N33" i="1"/>
  <c r="J33" i="1"/>
  <c r="H33" i="1"/>
  <c r="X33" i="1"/>
  <c r="H34" i="1"/>
  <c r="P33" i="1"/>
  <c r="P34" i="1"/>
  <c r="V33" i="1"/>
  <c r="Z34" i="1"/>
  <c r="F34" i="1"/>
  <c r="V34" i="1"/>
  <c r="Z33" i="1"/>
  <c r="F33" i="1"/>
  <c r="I21" i="6" l="1"/>
  <c r="J21" i="6" s="1"/>
  <c r="I21" i="3"/>
  <c r="J21" i="3" s="1"/>
  <c r="I21" i="8"/>
  <c r="I21" i="11"/>
  <c r="J21" i="11" s="1"/>
  <c r="I21" i="12"/>
  <c r="I21" i="4"/>
  <c r="J21" i="4" s="1"/>
  <c r="I21" i="7"/>
  <c r="J21" i="7" s="1"/>
  <c r="I21" i="5"/>
  <c r="J21" i="5" s="1"/>
  <c r="I21" i="13"/>
  <c r="J21" i="13" s="1"/>
  <c r="J18" i="6"/>
  <c r="J18" i="8"/>
  <c r="J18" i="13"/>
  <c r="J18" i="4"/>
  <c r="J19" i="5"/>
  <c r="J19" i="8"/>
  <c r="J19" i="11"/>
  <c r="J19" i="12"/>
  <c r="J19" i="13"/>
  <c r="J18" i="7"/>
  <c r="J19" i="9"/>
  <c r="J19" i="4"/>
  <c r="J18" i="5"/>
  <c r="J19" i="6"/>
  <c r="J19" i="7"/>
  <c r="J18" i="9"/>
  <c r="J18" i="11"/>
  <c r="J18" i="12"/>
  <c r="G21" i="13"/>
  <c r="J21" i="12"/>
  <c r="G21" i="12"/>
  <c r="G21" i="11"/>
  <c r="I19" i="10"/>
  <c r="E9" i="10"/>
  <c r="I18" i="10"/>
  <c r="E8" i="10"/>
  <c r="E15" i="10" s="1"/>
  <c r="J54" i="10"/>
  <c r="E16" i="10" s="1"/>
  <c r="J21" i="9"/>
  <c r="G21" i="9"/>
  <c r="J21" i="8"/>
  <c r="G21" i="8"/>
  <c r="G21" i="7"/>
  <c r="G21" i="6"/>
  <c r="G21" i="5"/>
  <c r="G21" i="4"/>
  <c r="J19" i="3"/>
  <c r="J18" i="3"/>
  <c r="G21" i="3"/>
  <c r="I18" i="2"/>
  <c r="I19" i="2"/>
  <c r="E8" i="2"/>
  <c r="E15" i="2" s="1"/>
  <c r="E9" i="2"/>
  <c r="E16" i="2"/>
  <c r="D33" i="1"/>
  <c r="G33" i="1"/>
  <c r="M33" i="1"/>
  <c r="I34" i="1"/>
  <c r="D34" i="1"/>
  <c r="P36" i="1"/>
  <c r="K33" i="1"/>
  <c r="Q33" i="1"/>
  <c r="W33" i="1"/>
  <c r="O34" i="1"/>
  <c r="I33" i="1"/>
  <c r="N36" i="1"/>
  <c r="X36" i="1"/>
  <c r="S34" i="1"/>
  <c r="T34" i="1"/>
  <c r="O33" i="1"/>
  <c r="R36" i="1"/>
  <c r="G34" i="1"/>
  <c r="Q34" i="1"/>
  <c r="S33" i="1"/>
  <c r="AA34" i="1"/>
  <c r="H36" i="1"/>
  <c r="Z36" i="1"/>
  <c r="AA33" i="1"/>
  <c r="Y33" i="1"/>
  <c r="K34" i="1"/>
  <c r="J36" i="1"/>
  <c r="W34" i="1"/>
  <c r="M34" i="1"/>
  <c r="Y34" i="1"/>
  <c r="V36" i="1"/>
  <c r="L36" i="1"/>
  <c r="T33" i="1"/>
  <c r="F36" i="1"/>
  <c r="I21" i="10" l="1"/>
  <c r="J21" i="10" s="1"/>
  <c r="I21" i="2"/>
  <c r="J21" i="2" s="1"/>
  <c r="AB34" i="1"/>
  <c r="AB33" i="1"/>
  <c r="J19" i="2"/>
  <c r="J18" i="10"/>
  <c r="J19" i="10"/>
  <c r="G21" i="10"/>
  <c r="G21" i="2"/>
  <c r="J18" i="2"/>
  <c r="AB35" i="1"/>
  <c r="O36" i="1"/>
  <c r="I36" i="1"/>
  <c r="T36" i="1"/>
  <c r="D36" i="1"/>
  <c r="W36" i="1"/>
  <c r="E34" i="1"/>
  <c r="E33" i="1"/>
  <c r="Q36" i="1"/>
  <c r="S36" i="1"/>
  <c r="K36" i="1"/>
  <c r="U33" i="1"/>
  <c r="M36" i="1"/>
  <c r="G36" i="1"/>
  <c r="U34" i="1"/>
  <c r="AA36" i="1"/>
  <c r="E36" i="1"/>
  <c r="Y36" i="1"/>
  <c r="AC34" i="1" l="1"/>
  <c r="AB36" i="1"/>
  <c r="AC33" i="1"/>
  <c r="AC35" i="1"/>
  <c r="U36" i="1"/>
  <c r="AC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Jaromíra Bisková</author>
    <author>Uživatel systému Windows</author>
    <author>Sharka</author>
  </authors>
  <commentList>
    <comment ref="D1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do dalšího roku se převádí max. 5 dní dovolené aktuálního roku</t>
        </r>
      </text>
    </comment>
    <comment ref="G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převedenou dovolenou z minulého roku je nutné vyčerpat do konce března</t>
        </r>
      </text>
    </comment>
    <comment ref="J13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vyplňte počet dnů vyčerpané dovolené za měsíce leden až březen</t>
        </r>
      </text>
    </comment>
    <comment ref="B15" authorId="2" shapeId="0" xr:uid="{A841CE51-1D45-4EA1-B75F-9C3143D2F5E2}">
      <text>
        <r>
          <rPr>
            <sz val="9"/>
            <color indexed="81"/>
            <rFont val="Tahoma"/>
            <family val="2"/>
            <charset val="238"/>
          </rPr>
          <t>sick days - nárok v roce 2022</t>
        </r>
      </text>
    </comment>
    <comment ref="C25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SC přes víkend či svátek je započítána i do práce o víkendu či práce ve svátek</t>
        </r>
      </text>
    </comment>
    <comment ref="C2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SCP přes víkend či svátek je započítána i do práce o víkendu či práce ve svátek</t>
        </r>
      </text>
    </comment>
    <comment ref="C3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NA se započítává i do neodpracovaných hodin</t>
        </r>
      </text>
    </comment>
  </commentList>
</comments>
</file>

<file path=xl/sharedStrings.xml><?xml version="1.0" encoding="utf-8"?>
<sst xmlns="http://schemas.openxmlformats.org/spreadsheetml/2006/main" count="464" uniqueCount="95">
  <si>
    <t>Přesčas / Neodpracováno</t>
  </si>
  <si>
    <t>Práce v noci</t>
  </si>
  <si>
    <t>Práce ve svátek</t>
  </si>
  <si>
    <t>Práce o víkendu</t>
  </si>
  <si>
    <t>neomluvená absence</t>
  </si>
  <si>
    <t>NA</t>
  </si>
  <si>
    <t>neplacené volno</t>
  </si>
  <si>
    <t>NeV</t>
  </si>
  <si>
    <t>náhradní volno - půl den</t>
  </si>
  <si>
    <t>NáVP</t>
  </si>
  <si>
    <t>náhradní volno - celý den</t>
  </si>
  <si>
    <t>NáV</t>
  </si>
  <si>
    <t>placené volno - půl den</t>
  </si>
  <si>
    <t>PVP</t>
  </si>
  <si>
    <t>home office</t>
  </si>
  <si>
    <t>HO</t>
  </si>
  <si>
    <t>služební cesta - půl den</t>
  </si>
  <si>
    <t>SCP</t>
  </si>
  <si>
    <t>služební cesta - celý den</t>
  </si>
  <si>
    <t>SC</t>
  </si>
  <si>
    <t>lékař</t>
  </si>
  <si>
    <t>L</t>
  </si>
  <si>
    <t>sick day</t>
  </si>
  <si>
    <t>SD</t>
  </si>
  <si>
    <t>ošetřování člena rodiny</t>
  </si>
  <si>
    <t>OČR</t>
  </si>
  <si>
    <t>nemoc</t>
  </si>
  <si>
    <t>N</t>
  </si>
  <si>
    <t>dovolená - půl den</t>
  </si>
  <si>
    <t>DP</t>
  </si>
  <si>
    <t>dovolená - celý den</t>
  </si>
  <si>
    <t>D</t>
  </si>
  <si>
    <t>dny</t>
  </si>
  <si>
    <t>hod</t>
  </si>
  <si>
    <t>Popis</t>
  </si>
  <si>
    <t>Zkratka</t>
  </si>
  <si>
    <t>Celkem</t>
  </si>
  <si>
    <t>Prosinec</t>
  </si>
  <si>
    <t>Listopad</t>
  </si>
  <si>
    <t>Říjen</t>
  </si>
  <si>
    <t>Září</t>
  </si>
  <si>
    <t>Srpen</t>
  </si>
  <si>
    <t>Červenec</t>
  </si>
  <si>
    <t>Červen</t>
  </si>
  <si>
    <t>Květen</t>
  </si>
  <si>
    <t>Duben</t>
  </si>
  <si>
    <t>Březen</t>
  </si>
  <si>
    <t>Únor</t>
  </si>
  <si>
    <t>Leden</t>
  </si>
  <si>
    <t>Shrnutí</t>
  </si>
  <si>
    <t>SD:</t>
  </si>
  <si>
    <t>Dovolená:</t>
  </si>
  <si>
    <t>převedeno z minulého roku:</t>
  </si>
  <si>
    <t>nárok - aktuální rok:</t>
  </si>
  <si>
    <t xml:space="preserve">Nadřízený: </t>
  </si>
  <si>
    <t xml:space="preserve">Oddělení: </t>
  </si>
  <si>
    <t>Při vyplnění/výběru údajů v prvním měsíci (např. v lednu) se daný údaj propíše do všech následujících měsíců; je-li v průběhu roku údaj měněn, je potřeba v měsíci, od kterého se údaj mění, vyplnit/vybrat nový údaj a ten se propíše do následujících měsíců</t>
  </si>
  <si>
    <t>Jméno:</t>
  </si>
  <si>
    <t>Velikonoční pondělí</t>
  </si>
  <si>
    <t>Rok:</t>
  </si>
  <si>
    <t>Velikonoce - Velký pátek - pohyblivé - UPRAVIT!!!</t>
  </si>
  <si>
    <t>Vyplnit/vybrat</t>
  </si>
  <si>
    <t>Hod/týden</t>
  </si>
  <si>
    <t>Úvazek</t>
  </si>
  <si>
    <t>Státní svátky</t>
  </si>
  <si>
    <t>Docházka</t>
  </si>
  <si>
    <t>Jméno pracovníka:</t>
  </si>
  <si>
    <t>Oddělení:</t>
  </si>
  <si>
    <t>Období:</t>
  </si>
  <si>
    <t>Počet pracovních dní:</t>
  </si>
  <si>
    <t>Počet svátků:</t>
  </si>
  <si>
    <t>Nevyčerpaná dovolená:</t>
  </si>
  <si>
    <t>Nevyčerpané Sick day:</t>
  </si>
  <si>
    <t>Den</t>
  </si>
  <si>
    <t>Příchod</t>
  </si>
  <si>
    <t>Odchod</t>
  </si>
  <si>
    <t>Celkový čas v práci
vč. pauzy</t>
  </si>
  <si>
    <t>Přestávka na jídlo / oddech</t>
  </si>
  <si>
    <t>Práce v noci
od 22:00 do 6:00</t>
  </si>
  <si>
    <t>Čas nepřítomnosti</t>
  </si>
  <si>
    <t>Důvod nepřítomnosti</t>
  </si>
  <si>
    <t>Čas nepřítomnosti z důvodu lékaře</t>
  </si>
  <si>
    <t>Celkem hod.</t>
  </si>
  <si>
    <t>Celkem dnů</t>
  </si>
  <si>
    <t>Pracovní úvazek:</t>
  </si>
  <si>
    <t>Týdenní úvazek v hod.:</t>
  </si>
  <si>
    <t>Měsíční úvazek v hod.:</t>
  </si>
  <si>
    <t>Denní úvazek v hod.:</t>
  </si>
  <si>
    <t>podpis pracovníka -</t>
  </si>
  <si>
    <t>schválil nadřízený -</t>
  </si>
  <si>
    <t>bez polední pauzy</t>
  </si>
  <si>
    <t>Odpracováno měsíčně v hod.:</t>
  </si>
  <si>
    <r>
      <rPr>
        <b/>
        <sz val="11"/>
        <rFont val="Calibri"/>
        <family val="2"/>
        <charset val="238"/>
        <scheme val="minor"/>
      </rPr>
      <t>Úvazek v hod.:</t>
    </r>
    <r>
      <rPr>
        <sz val="8"/>
        <rFont val="Calibri"/>
        <family val="2"/>
        <charset val="238"/>
        <scheme val="minor"/>
      </rPr>
      <t xml:space="preserve"> (vyber)</t>
    </r>
  </si>
  <si>
    <t>vyčerpáno 1-3/2022</t>
  </si>
  <si>
    <t>vyčerpáno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</si>
</sst>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h]:mm"/>
    <numFmt numFmtId="166" formatCode="h:mm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165" fontId="3" fillId="0" borderId="2" xfId="0" applyNumberFormat="1" applyFont="1" applyBorder="1" applyAlignment="1" applyProtection="1">
      <alignment vertical="center"/>
      <protection hidden="1"/>
    </xf>
    <xf numFmtId="164" fontId="2" fillId="0" borderId="1" xfId="0" applyNumberFormat="1" applyFont="1" applyBorder="1" applyAlignment="1" applyProtection="1">
      <alignment vertical="center"/>
      <protection hidden="1"/>
    </xf>
    <xf numFmtId="165" fontId="2" fillId="0" borderId="2" xfId="0" applyNumberFormat="1" applyFont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vertical="center"/>
      <protection hidden="1"/>
    </xf>
    <xf numFmtId="165" fontId="3" fillId="0" borderId="6" xfId="0" applyNumberFormat="1" applyFont="1" applyBorder="1" applyAlignment="1" applyProtection="1">
      <alignment vertical="center"/>
      <protection hidden="1"/>
    </xf>
    <xf numFmtId="164" fontId="2" fillId="0" borderId="5" xfId="0" applyNumberFormat="1" applyFont="1" applyBorder="1" applyAlignment="1" applyProtection="1">
      <alignment vertical="center"/>
      <protection hidden="1"/>
    </xf>
    <xf numFmtId="165" fontId="2" fillId="0" borderId="6" xfId="0" applyNumberFormat="1" applyFont="1" applyBorder="1" applyAlignment="1" applyProtection="1">
      <alignment vertical="center"/>
      <protection hidden="1"/>
    </xf>
    <xf numFmtId="164" fontId="3" fillId="0" borderId="9" xfId="0" applyNumberFormat="1" applyFont="1" applyBorder="1" applyAlignment="1" applyProtection="1">
      <alignment vertical="center"/>
      <protection hidden="1"/>
    </xf>
    <xf numFmtId="165" fontId="3" fillId="0" borderId="10" xfId="0" applyNumberFormat="1" applyFont="1" applyBorder="1" applyAlignment="1" applyProtection="1">
      <alignment vertical="center"/>
      <protection hidden="1"/>
    </xf>
    <xf numFmtId="164" fontId="2" fillId="0" borderId="9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6" fontId="2" fillId="0" borderId="7" xfId="0" applyNumberFormat="1" applyFont="1" applyBorder="1" applyAlignment="1" applyProtection="1">
      <alignment vertical="center"/>
      <protection hidden="1"/>
    </xf>
    <xf numFmtId="14" fontId="2" fillId="0" borderId="8" xfId="0" applyNumberFormat="1" applyFont="1" applyBorder="1" applyAlignment="1" applyProtection="1">
      <alignment vertical="center"/>
      <protection hidden="1"/>
    </xf>
    <xf numFmtId="166" fontId="2" fillId="0" borderId="13" xfId="0" applyNumberFormat="1" applyFont="1" applyBorder="1" applyAlignment="1" applyProtection="1">
      <alignment vertical="center"/>
      <protection hidden="1"/>
    </xf>
    <xf numFmtId="14" fontId="2" fillId="0" borderId="14" xfId="0" applyNumberFormat="1" applyFont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165" fontId="3" fillId="2" borderId="17" xfId="0" applyNumberFormat="1" applyFont="1" applyFill="1" applyBorder="1" applyAlignment="1" applyProtection="1">
      <alignment vertical="center"/>
      <protection hidden="1"/>
    </xf>
    <xf numFmtId="165" fontId="3" fillId="2" borderId="18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hidden="1"/>
    </xf>
    <xf numFmtId="14" fontId="2" fillId="0" borderId="22" xfId="0" applyNumberFormat="1" applyFont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0" fillId="3" borderId="22" xfId="0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5" borderId="22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7" fontId="10" fillId="0" borderId="0" xfId="0" applyNumberFormat="1" applyFont="1" applyAlignment="1" applyProtection="1">
      <alignment horizontal="left" vertical="center"/>
      <protection hidden="1"/>
    </xf>
    <xf numFmtId="164" fontId="8" fillId="0" borderId="0" xfId="0" applyNumberFormat="1" applyFont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166" fontId="10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27" xfId="0" applyNumberFormat="1" applyFont="1" applyFill="1" applyBorder="1" applyAlignment="1" applyProtection="1">
      <alignment horizontal="center" vertical="center" wrapText="1"/>
      <protection hidden="1"/>
    </xf>
    <xf numFmtId="14" fontId="11" fillId="0" borderId="28" xfId="0" applyNumberFormat="1" applyFont="1" applyBorder="1" applyAlignment="1" applyProtection="1">
      <alignment vertical="center"/>
      <protection hidden="1"/>
    </xf>
    <xf numFmtId="166" fontId="8" fillId="0" borderId="22" xfId="0" applyNumberFormat="1" applyFont="1" applyBorder="1" applyAlignment="1" applyProtection="1">
      <alignment horizontal="center" vertical="center"/>
      <protection locked="0"/>
    </xf>
    <xf numFmtId="165" fontId="8" fillId="0" borderId="22" xfId="0" applyNumberFormat="1" applyFont="1" applyBorder="1" applyAlignment="1" applyProtection="1">
      <alignment horizontal="center" vertical="center"/>
      <protection hidden="1"/>
    </xf>
    <xf numFmtId="165" fontId="8" fillId="0" borderId="27" xfId="0" applyNumberFormat="1" applyFont="1" applyBorder="1" applyAlignment="1" applyProtection="1">
      <alignment horizontal="center" vertical="center"/>
      <protection hidden="1"/>
    </xf>
    <xf numFmtId="165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0" fillId="4" borderId="27" xfId="0" applyNumberFormat="1" applyFont="1" applyFill="1" applyBorder="1" applyAlignment="1" applyProtection="1">
      <alignment horizontal="center" vertical="center" wrapText="1"/>
      <protection hidden="1"/>
    </xf>
    <xf numFmtId="165" fontId="10" fillId="4" borderId="22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8" xfId="0" applyNumberFormat="1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locked="0"/>
    </xf>
    <xf numFmtId="165" fontId="8" fillId="0" borderId="22" xfId="0" applyNumberFormat="1" applyFont="1" applyBorder="1" applyAlignment="1" applyProtection="1">
      <alignment horizontal="center" vertical="center"/>
      <protection locked="0"/>
    </xf>
    <xf numFmtId="165" fontId="10" fillId="2" borderId="18" xfId="0" applyNumberFormat="1" applyFont="1" applyFill="1" applyBorder="1" applyAlignment="1" applyProtection="1">
      <alignment vertical="center"/>
      <protection hidden="1"/>
    </xf>
    <xf numFmtId="165" fontId="10" fillId="2" borderId="29" xfId="0" applyNumberFormat="1" applyFont="1" applyFill="1" applyBorder="1" applyAlignment="1" applyProtection="1">
      <alignment horizontal="center" vertical="center"/>
      <protection hidden="1"/>
    </xf>
    <xf numFmtId="166" fontId="10" fillId="2" borderId="29" xfId="0" applyNumberFormat="1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4" fontId="8" fillId="0" borderId="22" xfId="0" applyNumberFormat="1" applyFont="1" applyBorder="1" applyAlignment="1" applyProtection="1">
      <alignment horizontal="center" vertical="center"/>
      <protection hidden="1"/>
    </xf>
    <xf numFmtId="165" fontId="8" fillId="0" borderId="22" xfId="0" applyNumberFormat="1" applyFont="1" applyBorder="1" applyAlignment="1" applyProtection="1">
      <alignment vertical="center"/>
      <protection hidden="1"/>
    </xf>
    <xf numFmtId="164" fontId="8" fillId="0" borderId="7" xfId="0" applyNumberFormat="1" applyFont="1" applyBorder="1" applyAlignment="1" applyProtection="1">
      <alignment horizontal="right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14" fontId="8" fillId="0" borderId="24" xfId="0" applyNumberFormat="1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vertical="center"/>
      <protection hidden="1"/>
    </xf>
    <xf numFmtId="14" fontId="8" fillId="0" borderId="31" xfId="0" applyNumberFormat="1" applyFont="1" applyBorder="1" applyAlignment="1" applyProtection="1">
      <alignment horizontal="center" vertical="center"/>
      <protection hidden="1"/>
    </xf>
    <xf numFmtId="164" fontId="8" fillId="0" borderId="32" xfId="0" applyNumberFormat="1" applyFont="1" applyBorder="1" applyAlignment="1" applyProtection="1">
      <alignment horizontal="right" vertical="center"/>
      <protection hidden="1"/>
    </xf>
    <xf numFmtId="165" fontId="8" fillId="0" borderId="35" xfId="0" applyNumberFormat="1" applyFont="1" applyBorder="1" applyAlignment="1" applyProtection="1">
      <alignment vertical="center"/>
      <protection hidden="1"/>
    </xf>
    <xf numFmtId="164" fontId="8" fillId="0" borderId="11" xfId="0" applyNumberFormat="1" applyFont="1" applyBorder="1" applyAlignment="1" applyProtection="1">
      <alignment horizontal="right" vertical="center"/>
      <protection hidden="1"/>
    </xf>
    <xf numFmtId="165" fontId="8" fillId="0" borderId="3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14" fontId="8" fillId="0" borderId="27" xfId="0" applyNumberFormat="1" applyFont="1" applyBorder="1" applyAlignment="1" applyProtection="1">
      <alignment horizontal="right"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20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65" fontId="12" fillId="6" borderId="39" xfId="0" applyNumberFormat="1" applyFont="1" applyFill="1" applyBorder="1" applyAlignment="1" applyProtection="1">
      <alignment vertical="center"/>
      <protection hidden="1"/>
    </xf>
    <xf numFmtId="164" fontId="12" fillId="6" borderId="3" xfId="0" applyNumberFormat="1" applyFont="1" applyFill="1" applyBorder="1" applyAlignment="1" applyProtection="1">
      <alignment vertical="center"/>
      <protection hidden="1"/>
    </xf>
    <xf numFmtId="165" fontId="0" fillId="0" borderId="41" xfId="0" applyNumberFormat="1" applyBorder="1" applyAlignment="1">
      <alignment horizontal="left" vertical="center"/>
    </xf>
    <xf numFmtId="165" fontId="0" fillId="0" borderId="42" xfId="0" applyNumberFormat="1" applyBorder="1" applyAlignment="1">
      <alignment horizontal="left" vertical="center"/>
    </xf>
    <xf numFmtId="165" fontId="0" fillId="0" borderId="44" xfId="0" applyNumberFormat="1" applyBorder="1" applyAlignment="1">
      <alignment horizontal="left" vertical="center"/>
    </xf>
    <xf numFmtId="0" fontId="5" fillId="0" borderId="23" xfId="0" applyFont="1" applyBorder="1" applyAlignment="1" applyProtection="1">
      <alignment horizontal="right" vertical="center" wrapText="1"/>
      <protection hidden="1"/>
    </xf>
    <xf numFmtId="165" fontId="1" fillId="0" borderId="0" xfId="0" applyNumberFormat="1" applyFont="1" applyAlignment="1">
      <alignment vertical="center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165" fontId="3" fillId="2" borderId="22" xfId="0" applyNumberFormat="1" applyFont="1" applyFill="1" applyBorder="1" applyAlignment="1" applyProtection="1">
      <alignment horizontal="center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/>
      <protection hidden="1"/>
    </xf>
    <xf numFmtId="165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0" fillId="3" borderId="22" xfId="0" applyNumberFormat="1" applyFill="1" applyBorder="1" applyAlignment="1" applyProtection="1">
      <alignment horizontal="center" vertical="center"/>
      <protection locked="0"/>
    </xf>
    <xf numFmtId="4" fontId="0" fillId="0" borderId="22" xfId="0" applyNumberForma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hidden="1"/>
    </xf>
    <xf numFmtId="14" fontId="2" fillId="0" borderId="3" xfId="0" applyNumberFormat="1" applyFont="1" applyBorder="1" applyAlignment="1" applyProtection="1">
      <alignment horizontal="left" vertical="center"/>
      <protection hidden="1"/>
    </xf>
    <xf numFmtId="14" fontId="2" fillId="0" borderId="12" xfId="0" applyNumberFormat="1" applyFont="1" applyBorder="1" applyAlignment="1" applyProtection="1">
      <alignment horizontal="left" vertical="center"/>
      <protection hidden="1"/>
    </xf>
    <xf numFmtId="14" fontId="2" fillId="0" borderId="11" xfId="0" applyNumberFormat="1" applyFont="1" applyBorder="1" applyAlignment="1" applyProtection="1">
      <alignment horizontal="left" vertical="center"/>
      <protection hidden="1"/>
    </xf>
    <xf numFmtId="165" fontId="3" fillId="2" borderId="21" xfId="0" applyNumberFormat="1" applyFont="1" applyFill="1" applyBorder="1" applyAlignment="1" applyProtection="1">
      <alignment horizontal="center" vertical="center"/>
      <protection hidden="1"/>
    </xf>
    <xf numFmtId="165" fontId="3" fillId="2" borderId="20" xfId="0" applyNumberFormat="1" applyFont="1" applyFill="1" applyBorder="1" applyAlignment="1" applyProtection="1">
      <alignment horizontal="center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hidden="1"/>
    </xf>
    <xf numFmtId="14" fontId="2" fillId="0" borderId="7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25" xfId="0" applyFont="1" applyBorder="1" applyAlignment="1" applyProtection="1">
      <alignment horizontal="right" vertical="center"/>
      <protection hidden="1"/>
    </xf>
    <xf numFmtId="0" fontId="8" fillId="0" borderId="23" xfId="0" applyFont="1" applyBorder="1" applyAlignment="1" applyProtection="1">
      <alignment horizontal="right" vertical="center"/>
      <protection hidden="1"/>
    </xf>
    <xf numFmtId="0" fontId="0" fillId="0" borderId="40" xfId="0" applyBorder="1" applyAlignment="1">
      <alignment horizontal="right" vertical="center" textRotation="90" wrapText="1"/>
    </xf>
    <xf numFmtId="0" fontId="0" fillId="0" borderId="26" xfId="0" applyBorder="1" applyAlignment="1">
      <alignment horizontal="right" vertical="center" textRotation="90" wrapText="1"/>
    </xf>
    <xf numFmtId="0" fontId="0" fillId="0" borderId="43" xfId="0" applyBorder="1" applyAlignment="1">
      <alignment horizontal="right" vertical="center" textRotation="90" wrapText="1"/>
    </xf>
    <xf numFmtId="14" fontId="12" fillId="6" borderId="37" xfId="0" applyNumberFormat="1" applyFont="1" applyFill="1" applyBorder="1" applyAlignment="1" applyProtection="1">
      <alignment horizontal="left" vertical="center"/>
      <protection hidden="1"/>
    </xf>
    <xf numFmtId="14" fontId="12" fillId="6" borderId="38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4" fontId="8" fillId="0" borderId="33" xfId="0" applyNumberFormat="1" applyFont="1" applyBorder="1" applyAlignment="1" applyProtection="1">
      <alignment horizontal="left" vertical="center"/>
      <protection hidden="1"/>
    </xf>
    <xf numFmtId="14" fontId="8" fillId="0" borderId="34" xfId="0" applyNumberFormat="1" applyFont="1" applyBorder="1" applyAlignment="1" applyProtection="1">
      <alignment horizontal="left" vertical="center"/>
      <protection hidden="1"/>
    </xf>
    <xf numFmtId="14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36" xfId="0" applyNumberFormat="1" applyFont="1" applyBorder="1" applyAlignment="1" applyProtection="1">
      <alignment horizontal="left" vertical="center"/>
      <protection hidden="1"/>
    </xf>
    <xf numFmtId="14" fontId="8" fillId="0" borderId="28" xfId="0" applyNumberFormat="1" applyFont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49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 patternType="lightGray"/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color rgb="FFC00000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36"/>
  <sheetViews>
    <sheetView showGridLines="0" tabSelected="1" zoomScale="90" zoomScaleNormal="90" workbookViewId="0">
      <selection activeCell="C5" sqref="C5"/>
    </sheetView>
  </sheetViews>
  <sheetFormatPr defaultColWidth="9.140625" defaultRowHeight="15" outlineLevelCol="1" x14ac:dyDescent="0.25"/>
  <cols>
    <col min="1" max="1" width="2.85546875" style="1" customWidth="1"/>
    <col min="2" max="2" width="13" style="1" customWidth="1"/>
    <col min="3" max="3" width="38.7109375" style="1" customWidth="1"/>
    <col min="4" max="29" width="7.7109375" style="1" customWidth="1"/>
    <col min="30" max="30" width="4.140625" style="1" customWidth="1"/>
    <col min="31" max="31" width="10.5703125" style="2" hidden="1" customWidth="1" outlineLevel="1"/>
    <col min="32" max="32" width="39.7109375" style="2" hidden="1" customWidth="1" outlineLevel="1"/>
    <col min="33" max="33" width="9.140625" style="1" hidden="1" customWidth="1" outlineLevel="1"/>
    <col min="34" max="34" width="7.28515625" style="1" hidden="1" customWidth="1" outlineLevel="1"/>
    <col min="35" max="35" width="10.42578125" style="1" hidden="1" customWidth="1" outlineLevel="1"/>
    <col min="36" max="36" width="9.140625" style="1" customWidth="1" collapsed="1"/>
    <col min="37" max="16384" width="9.140625" style="1"/>
  </cols>
  <sheetData>
    <row r="1" spans="2:35" x14ac:dyDescent="0.25">
      <c r="AE1" s="38" t="s">
        <v>64</v>
      </c>
      <c r="AH1" s="37" t="s">
        <v>63</v>
      </c>
      <c r="AI1" s="37" t="s">
        <v>62</v>
      </c>
    </row>
    <row r="2" spans="2:35" x14ac:dyDescent="0.25">
      <c r="B2" s="36" t="s">
        <v>61</v>
      </c>
      <c r="AE2" s="27">
        <f>VALUE(CONCATENATE("01",".","01",".",$C$4))</f>
        <v>44562</v>
      </c>
      <c r="AH2" s="1">
        <v>0.1</v>
      </c>
      <c r="AI2" s="1">
        <v>4</v>
      </c>
    </row>
    <row r="3" spans="2:35" x14ac:dyDescent="0.25">
      <c r="AE3" s="27">
        <f>VALUE(CONCATENATE("15",".","04",".",$C$4))</f>
        <v>44666</v>
      </c>
      <c r="AF3" s="35" t="s">
        <v>60</v>
      </c>
      <c r="AH3" s="1">
        <v>0.15</v>
      </c>
      <c r="AI3" s="1">
        <v>6</v>
      </c>
    </row>
    <row r="4" spans="2:35" x14ac:dyDescent="0.25">
      <c r="B4" s="26" t="s">
        <v>59</v>
      </c>
      <c r="C4" s="34">
        <v>2022</v>
      </c>
      <c r="AE4" s="27">
        <f>AE3+3</f>
        <v>44669</v>
      </c>
      <c r="AF4" s="33" t="s">
        <v>58</v>
      </c>
      <c r="AH4" s="1">
        <v>0.2</v>
      </c>
      <c r="AI4" s="1">
        <v>8</v>
      </c>
    </row>
    <row r="5" spans="2:35" x14ac:dyDescent="0.25">
      <c r="B5" s="26" t="s">
        <v>57</v>
      </c>
      <c r="C5" s="32"/>
      <c r="AE5" s="27">
        <f>VALUE(CONCATENATE("01",".","05",".",$C$4))</f>
        <v>44682</v>
      </c>
      <c r="AH5" s="1">
        <v>0.3</v>
      </c>
      <c r="AI5" s="1">
        <v>12</v>
      </c>
    </row>
    <row r="6" spans="2:35" x14ac:dyDescent="0.25">
      <c r="B6" s="31"/>
      <c r="C6" s="30"/>
      <c r="AE6" s="27">
        <f>VALUE(CONCATENATE("08",".","05",".",$C$4))</f>
        <v>44689</v>
      </c>
      <c r="AH6" s="1">
        <v>0.4</v>
      </c>
      <c r="AI6" s="1">
        <v>16</v>
      </c>
    </row>
    <row r="7" spans="2:35" x14ac:dyDescent="0.25">
      <c r="B7" s="29" t="s">
        <v>56</v>
      </c>
      <c r="AE7" s="27">
        <f>VALUE(CONCATENATE("05",".","07",".",$C$4))</f>
        <v>44747</v>
      </c>
      <c r="AH7" s="1">
        <v>0.5</v>
      </c>
      <c r="AI7" s="1">
        <v>20</v>
      </c>
    </row>
    <row r="8" spans="2:35" x14ac:dyDescent="0.25">
      <c r="D8" s="97" t="s">
        <v>48</v>
      </c>
      <c r="E8" s="97"/>
      <c r="F8" s="97" t="s">
        <v>47</v>
      </c>
      <c r="G8" s="97"/>
      <c r="H8" s="97" t="s">
        <v>46</v>
      </c>
      <c r="I8" s="97"/>
      <c r="J8" s="97" t="s">
        <v>45</v>
      </c>
      <c r="K8" s="97"/>
      <c r="L8" s="97" t="s">
        <v>44</v>
      </c>
      <c r="M8" s="97"/>
      <c r="N8" s="97" t="s">
        <v>43</v>
      </c>
      <c r="O8" s="97"/>
      <c r="P8" s="97" t="s">
        <v>42</v>
      </c>
      <c r="Q8" s="97"/>
      <c r="R8" s="97" t="s">
        <v>41</v>
      </c>
      <c r="S8" s="97"/>
      <c r="T8" s="97" t="s">
        <v>40</v>
      </c>
      <c r="U8" s="97"/>
      <c r="V8" s="97" t="s">
        <v>39</v>
      </c>
      <c r="W8" s="97"/>
      <c r="X8" s="97" t="s">
        <v>38</v>
      </c>
      <c r="Y8" s="97"/>
      <c r="Z8" s="97" t="s">
        <v>37</v>
      </c>
      <c r="AA8" s="97"/>
      <c r="AE8" s="27">
        <f>VALUE(CONCATENATE("06",".","07",".",$C$4))</f>
        <v>44748</v>
      </c>
      <c r="AH8" s="1">
        <v>0.6</v>
      </c>
      <c r="AI8" s="1">
        <v>24</v>
      </c>
    </row>
    <row r="9" spans="2:35" x14ac:dyDescent="0.25">
      <c r="B9" s="94" t="s">
        <v>55</v>
      </c>
      <c r="C9" s="94"/>
      <c r="D9" s="96"/>
      <c r="E9" s="96"/>
      <c r="F9" s="96" t="str">
        <f>IF(ISBLANK(D9),"",D9)</f>
        <v/>
      </c>
      <c r="G9" s="96"/>
      <c r="H9" s="96" t="str">
        <f>IF(ISBLANK(F9),"",F9)</f>
        <v/>
      </c>
      <c r="I9" s="96"/>
      <c r="J9" s="96" t="str">
        <f>IF(ISBLANK(H9),"",H9)</f>
        <v/>
      </c>
      <c r="K9" s="96"/>
      <c r="L9" s="96" t="str">
        <f>IF(ISBLANK(J9),"",J9)</f>
        <v/>
      </c>
      <c r="M9" s="96"/>
      <c r="N9" s="96" t="str">
        <f>IF(ISBLANK(L9),"",L9)</f>
        <v/>
      </c>
      <c r="O9" s="96"/>
      <c r="P9" s="96" t="str">
        <f>IF(ISBLANK(N9),"",N9)</f>
        <v/>
      </c>
      <c r="Q9" s="96"/>
      <c r="R9" s="96" t="str">
        <f>IF(ISBLANK(P9),"",P9)</f>
        <v/>
      </c>
      <c r="S9" s="96"/>
      <c r="T9" s="96" t="str">
        <f>IF(ISBLANK(R9),"",R9)</f>
        <v/>
      </c>
      <c r="U9" s="96"/>
      <c r="V9" s="96" t="str">
        <f>IF(ISBLANK(T9),"",T9)</f>
        <v/>
      </c>
      <c r="W9" s="96"/>
      <c r="X9" s="96" t="str">
        <f>IF(ISBLANK(V9),"",V9)</f>
        <v/>
      </c>
      <c r="Y9" s="96"/>
      <c r="Z9" s="96" t="str">
        <f>IF(ISBLANK(X9),"",X9)</f>
        <v/>
      </c>
      <c r="AA9" s="96"/>
      <c r="AE9" s="27">
        <f>VALUE(CONCATENATE("28",".","09",".",$C$4))</f>
        <v>44832</v>
      </c>
      <c r="AH9" s="1">
        <v>0.7</v>
      </c>
      <c r="AI9" s="1">
        <v>28</v>
      </c>
    </row>
    <row r="10" spans="2:35" x14ac:dyDescent="0.25">
      <c r="B10" s="94" t="s">
        <v>54</v>
      </c>
      <c r="C10" s="94"/>
      <c r="D10" s="96"/>
      <c r="E10" s="96"/>
      <c r="F10" s="96" t="str">
        <f>IF(ISBLANK(D10),"",D10)</f>
        <v/>
      </c>
      <c r="G10" s="96"/>
      <c r="H10" s="96" t="str">
        <f>IF(ISBLANK(F10),"",F10)</f>
        <v/>
      </c>
      <c r="I10" s="96"/>
      <c r="J10" s="96" t="str">
        <f>IF(ISBLANK(H10),"",H10)</f>
        <v/>
      </c>
      <c r="K10" s="96"/>
      <c r="L10" s="96" t="str">
        <f>IF(ISBLANK(J10),"",J10)</f>
        <v/>
      </c>
      <c r="M10" s="96"/>
      <c r="N10" s="96" t="str">
        <f>IF(ISBLANK(L10),"",L10)</f>
        <v/>
      </c>
      <c r="O10" s="96"/>
      <c r="P10" s="96" t="str">
        <f>IF(ISBLANK(N10),"",N10)</f>
        <v/>
      </c>
      <c r="Q10" s="96"/>
      <c r="R10" s="96" t="str">
        <f>IF(ISBLANK(P10),"",P10)</f>
        <v/>
      </c>
      <c r="S10" s="96"/>
      <c r="T10" s="96" t="str">
        <f>IF(ISBLANK(R10),"",R10)</f>
        <v/>
      </c>
      <c r="U10" s="96"/>
      <c r="V10" s="96" t="str">
        <f>IF(ISBLANK(T10),"",T10)</f>
        <v/>
      </c>
      <c r="W10" s="96"/>
      <c r="X10" s="96" t="str">
        <f>IF(ISBLANK(V10),"",V10)</f>
        <v/>
      </c>
      <c r="Y10" s="96"/>
      <c r="Z10" s="96" t="str">
        <f>IF(ISBLANK(X10),"",X10)</f>
        <v/>
      </c>
      <c r="AA10" s="96"/>
      <c r="AE10" s="27">
        <f>VALUE(CONCATENATE("28",".","10",".",$C$4))</f>
        <v>44862</v>
      </c>
      <c r="AH10" s="1">
        <v>0.8</v>
      </c>
      <c r="AI10" s="1">
        <v>32</v>
      </c>
    </row>
    <row r="11" spans="2:35" x14ac:dyDescent="0.25">
      <c r="B11" s="93"/>
      <c r="C11" s="91" t="s">
        <v>92</v>
      </c>
      <c r="D11" s="95"/>
      <c r="E11" s="95"/>
      <c r="F11" s="95" t="str">
        <f>IF(ISBLANK(D11),"",D11)</f>
        <v/>
      </c>
      <c r="G11" s="95"/>
      <c r="H11" s="95" t="str">
        <f>IF(ISBLANK(F11),"",F11)</f>
        <v/>
      </c>
      <c r="I11" s="95"/>
      <c r="J11" s="95" t="str">
        <f>IF(ISBLANK(H11),"",H11)</f>
        <v/>
      </c>
      <c r="K11" s="95"/>
      <c r="L11" s="95" t="str">
        <f>IF(ISBLANK(J11),"",J11)</f>
        <v/>
      </c>
      <c r="M11" s="95"/>
      <c r="N11" s="95" t="str">
        <f>IF(ISBLANK(L11),"",L11)</f>
        <v/>
      </c>
      <c r="O11" s="95"/>
      <c r="P11" s="95" t="str">
        <f>IF(ISBLANK(N11),"",N11)</f>
        <v/>
      </c>
      <c r="Q11" s="95"/>
      <c r="R11" s="95" t="str">
        <f>IF(ISBLANK(P11),"",P11)</f>
        <v/>
      </c>
      <c r="S11" s="95"/>
      <c r="T11" s="95" t="str">
        <f>IF(ISBLANK(R11),"",R11)</f>
        <v/>
      </c>
      <c r="U11" s="95"/>
      <c r="V11" s="95" t="str">
        <f>IF(ISBLANK(T11),"",T11)</f>
        <v/>
      </c>
      <c r="W11" s="95"/>
      <c r="X11" s="95" t="str">
        <f>IF(ISBLANK(V11),"",V11)</f>
        <v/>
      </c>
      <c r="Y11" s="95"/>
      <c r="Z11" s="95" t="str">
        <f>IF(ISBLANK(X11),"",X11)</f>
        <v/>
      </c>
      <c r="AA11" s="95"/>
      <c r="AE11" s="27">
        <f>VALUE(CONCATENATE("17",".","11",".",$C$4))</f>
        <v>44882</v>
      </c>
      <c r="AH11" s="1">
        <v>0.9</v>
      </c>
      <c r="AI11" s="1">
        <v>36</v>
      </c>
    </row>
    <row r="12" spans="2:35" x14ac:dyDescent="0.25">
      <c r="AE12" s="27">
        <f>VALUE(CONCATENATE("24",".","12",".",$C$4))</f>
        <v>44919</v>
      </c>
      <c r="AH12" s="1">
        <v>1</v>
      </c>
      <c r="AI12" s="1">
        <v>40</v>
      </c>
    </row>
    <row r="13" spans="2:35" x14ac:dyDescent="0.2">
      <c r="D13" s="100" t="s">
        <v>53</v>
      </c>
      <c r="E13" s="100"/>
      <c r="F13" s="100"/>
      <c r="G13" s="100" t="s">
        <v>52</v>
      </c>
      <c r="H13" s="100"/>
      <c r="I13" s="100"/>
      <c r="J13" s="100" t="s">
        <v>93</v>
      </c>
      <c r="K13" s="100"/>
      <c r="L13" s="100"/>
      <c r="M13" s="100" t="s">
        <v>94</v>
      </c>
      <c r="N13" s="100"/>
      <c r="O13" s="100"/>
      <c r="AE13" s="27">
        <f>VALUE(CONCATENATE("25",".","12",".",$C$4))</f>
        <v>44920</v>
      </c>
    </row>
    <row r="14" spans="2:35" x14ac:dyDescent="0.25">
      <c r="B14" s="26" t="s">
        <v>51</v>
      </c>
      <c r="C14" s="28">
        <f>SUM(D14:I14)</f>
        <v>0</v>
      </c>
      <c r="D14" s="101"/>
      <c r="E14" s="101"/>
      <c r="F14" s="101"/>
      <c r="G14" s="101"/>
      <c r="H14" s="101"/>
      <c r="I14" s="101"/>
      <c r="J14" s="101" t="str">
        <f>IF(SUM(leden!J4:J5,únor!J4:J5,březen!J4:J5)&lt;&gt;0,SUM(leden!J4:J5,únor!J4:J5,březen!J4:J5),"")</f>
        <v/>
      </c>
      <c r="K14" s="101"/>
      <c r="L14" s="101"/>
      <c r="M14" s="102">
        <f>SUM(J14,duben!J4:J5,květen!J4:J5,červen!J4:J5,červenec!J4:J5,srpen!J4:J5,září!J4:J5,říjen!J4:J5,listopad!J4:J5,prosinec!J4:J5)</f>
        <v>0</v>
      </c>
      <c r="N14" s="102"/>
      <c r="O14" s="102"/>
      <c r="AE14" s="27">
        <f>VALUE(CONCATENATE("26",".","12",".",$C$4))</f>
        <v>44921</v>
      </c>
    </row>
    <row r="15" spans="2:35" x14ac:dyDescent="0.25">
      <c r="B15" s="26" t="s">
        <v>50</v>
      </c>
      <c r="C15" s="25"/>
      <c r="D15" s="23"/>
      <c r="AB15" s="24"/>
      <c r="AE15" s="1"/>
    </row>
    <row r="16" spans="2:35" ht="15.75" thickBot="1" x14ac:dyDescent="0.3">
      <c r="D16" s="23"/>
      <c r="AE16" s="1"/>
    </row>
    <row r="17" spans="2:31" ht="15.75" thickBot="1" x14ac:dyDescent="0.3">
      <c r="B17" s="107" t="s">
        <v>49</v>
      </c>
      <c r="C17" s="108"/>
      <c r="D17" s="98" t="s">
        <v>48</v>
      </c>
      <c r="E17" s="99"/>
      <c r="F17" s="98" t="s">
        <v>47</v>
      </c>
      <c r="G17" s="99"/>
      <c r="H17" s="98" t="s">
        <v>46</v>
      </c>
      <c r="I17" s="99"/>
      <c r="J17" s="98" t="s">
        <v>45</v>
      </c>
      <c r="K17" s="99"/>
      <c r="L17" s="98" t="s">
        <v>44</v>
      </c>
      <c r="M17" s="99"/>
      <c r="N17" s="98" t="s">
        <v>43</v>
      </c>
      <c r="O17" s="99"/>
      <c r="P17" s="98" t="s">
        <v>42</v>
      </c>
      <c r="Q17" s="99"/>
      <c r="R17" s="98" t="s">
        <v>41</v>
      </c>
      <c r="S17" s="99"/>
      <c r="T17" s="98" t="s">
        <v>40</v>
      </c>
      <c r="U17" s="99"/>
      <c r="V17" s="98" t="s">
        <v>39</v>
      </c>
      <c r="W17" s="99"/>
      <c r="X17" s="98" t="s">
        <v>38</v>
      </c>
      <c r="Y17" s="99"/>
      <c r="Z17" s="98" t="s">
        <v>37</v>
      </c>
      <c r="AA17" s="99"/>
      <c r="AB17" s="98" t="s">
        <v>36</v>
      </c>
      <c r="AC17" s="99"/>
    </row>
    <row r="18" spans="2:31" ht="15.75" thickBot="1" x14ac:dyDescent="0.3">
      <c r="B18" s="22" t="s">
        <v>35</v>
      </c>
      <c r="C18" s="21" t="s">
        <v>34</v>
      </c>
      <c r="D18" s="20" t="s">
        <v>33</v>
      </c>
      <c r="E18" s="19" t="s">
        <v>32</v>
      </c>
      <c r="F18" s="20" t="s">
        <v>33</v>
      </c>
      <c r="G18" s="19" t="s">
        <v>32</v>
      </c>
      <c r="H18" s="20" t="s">
        <v>33</v>
      </c>
      <c r="I18" s="19" t="s">
        <v>32</v>
      </c>
      <c r="J18" s="20" t="s">
        <v>33</v>
      </c>
      <c r="K18" s="19" t="s">
        <v>32</v>
      </c>
      <c r="L18" s="20" t="s">
        <v>33</v>
      </c>
      <c r="M18" s="19" t="s">
        <v>32</v>
      </c>
      <c r="N18" s="20" t="s">
        <v>33</v>
      </c>
      <c r="O18" s="19" t="s">
        <v>32</v>
      </c>
      <c r="P18" s="20" t="s">
        <v>33</v>
      </c>
      <c r="Q18" s="19" t="s">
        <v>32</v>
      </c>
      <c r="R18" s="20" t="s">
        <v>33</v>
      </c>
      <c r="S18" s="19" t="s">
        <v>32</v>
      </c>
      <c r="T18" s="20" t="s">
        <v>33</v>
      </c>
      <c r="U18" s="19" t="s">
        <v>32</v>
      </c>
      <c r="V18" s="20" t="s">
        <v>33</v>
      </c>
      <c r="W18" s="19" t="s">
        <v>32</v>
      </c>
      <c r="X18" s="20" t="s">
        <v>33</v>
      </c>
      <c r="Y18" s="19" t="s">
        <v>32</v>
      </c>
      <c r="Z18" s="20" t="s">
        <v>33</v>
      </c>
      <c r="AA18" s="19" t="s">
        <v>32</v>
      </c>
      <c r="AB18" s="20" t="s">
        <v>33</v>
      </c>
      <c r="AC18" s="19" t="s">
        <v>32</v>
      </c>
    </row>
    <row r="19" spans="2:31" x14ac:dyDescent="0.25">
      <c r="B19" s="18" t="s">
        <v>31</v>
      </c>
      <c r="C19" s="17" t="s">
        <v>30</v>
      </c>
      <c r="D19" s="14">
        <f ca="1">IFERROR(INDIRECT(D$17&amp;"!$I$4"),"")</f>
        <v>0</v>
      </c>
      <c r="E19" s="13">
        <f ca="1">IFERROR(INDIRECT(D$17&amp;"!$J$4"),"")</f>
        <v>0</v>
      </c>
      <c r="F19" s="14">
        <f ca="1">IFERROR(INDIRECT(F$17&amp;"!$I$4"),"")</f>
        <v>0</v>
      </c>
      <c r="G19" s="13">
        <f ca="1">IFERROR(INDIRECT(F$17&amp;"!$J$4"),"")</f>
        <v>0</v>
      </c>
      <c r="H19" s="14">
        <f ca="1">IFERROR(INDIRECT(H$17&amp;"!$I$4"),"")</f>
        <v>0</v>
      </c>
      <c r="I19" s="13">
        <f ca="1">IFERROR(INDIRECT(H$17&amp;"!$J$4"),"")</f>
        <v>0</v>
      </c>
      <c r="J19" s="14">
        <f ca="1">IFERROR(INDIRECT(J$17&amp;"!$I$4"),"")</f>
        <v>0</v>
      </c>
      <c r="K19" s="13">
        <f ca="1">IFERROR(INDIRECT(J$17&amp;"!$J$4"),"")</f>
        <v>0</v>
      </c>
      <c r="L19" s="14">
        <f ca="1">IFERROR(INDIRECT(L$17&amp;"!$I$4"),"")</f>
        <v>0</v>
      </c>
      <c r="M19" s="13">
        <f ca="1">IFERROR(INDIRECT(L$17&amp;"!$J$4"),"")</f>
        <v>0</v>
      </c>
      <c r="N19" s="14">
        <f ca="1">IFERROR(INDIRECT(N$17&amp;"!$I$4"),"")</f>
        <v>0</v>
      </c>
      <c r="O19" s="13">
        <f ca="1">IFERROR(INDIRECT(N$17&amp;"!$J$4"),"")</f>
        <v>0</v>
      </c>
      <c r="P19" s="14">
        <f ca="1">IFERROR(INDIRECT(P$17&amp;"!$I$4"),"")</f>
        <v>0</v>
      </c>
      <c r="Q19" s="13">
        <f ca="1">IFERROR(INDIRECT(P$17&amp;"!$J$4"),"")</f>
        <v>0</v>
      </c>
      <c r="R19" s="14">
        <f ca="1">IFERROR(INDIRECT(R$17&amp;"!$I$4"),"")</f>
        <v>0</v>
      </c>
      <c r="S19" s="13">
        <f ca="1">IFERROR(INDIRECT(R$17&amp;"!$J$4"),"")</f>
        <v>0</v>
      </c>
      <c r="T19" s="14">
        <f ca="1">IFERROR(INDIRECT(T$17&amp;"!$I$4"),"")</f>
        <v>0</v>
      </c>
      <c r="U19" s="13">
        <f ca="1">IFERROR(INDIRECT(T$17&amp;"!$J$4"),"")</f>
        <v>0</v>
      </c>
      <c r="V19" s="14">
        <f ca="1">IFERROR(INDIRECT(V$17&amp;"!$I$4"),"")</f>
        <v>0</v>
      </c>
      <c r="W19" s="13">
        <f ca="1">IFERROR(INDIRECT(V$17&amp;"!$J$4"),"")</f>
        <v>0</v>
      </c>
      <c r="X19" s="14">
        <f ca="1">IFERROR(INDIRECT(X$17&amp;"!$I$4"),"")</f>
        <v>0</v>
      </c>
      <c r="Y19" s="13">
        <f ca="1">IFERROR(INDIRECT(X$17&amp;"!$J$4"),"")</f>
        <v>0</v>
      </c>
      <c r="Z19" s="14">
        <f ca="1">IFERROR(INDIRECT(Z$17&amp;"!$I$4"),"")</f>
        <v>0</v>
      </c>
      <c r="AA19" s="13">
        <f ca="1">IFERROR(INDIRECT(Z$17&amp;"!$J$4"),"")</f>
        <v>0</v>
      </c>
      <c r="AB19" s="12">
        <f t="shared" ref="AB19:AC36" ca="1" si="0">SUMIFS($D19:$AA19,$D$18:$AA$18,AB$18)</f>
        <v>0</v>
      </c>
      <c r="AC19" s="11">
        <f t="shared" ca="1" si="0"/>
        <v>0</v>
      </c>
    </row>
    <row r="20" spans="2:31" x14ac:dyDescent="0.25">
      <c r="B20" s="16" t="s">
        <v>29</v>
      </c>
      <c r="C20" s="15" t="s">
        <v>28</v>
      </c>
      <c r="D20" s="10">
        <f ca="1">IFERROR(INDIRECT(D$17&amp;"!$I$5"),"")</f>
        <v>0</v>
      </c>
      <c r="E20" s="9">
        <f ca="1">IFERROR(INDIRECT(D$17&amp;"!$J$5"),"")</f>
        <v>0</v>
      </c>
      <c r="F20" s="10">
        <f ca="1">IFERROR(INDIRECT(F$17&amp;"!$I$5"),"")</f>
        <v>0</v>
      </c>
      <c r="G20" s="9">
        <f ca="1">IFERROR(INDIRECT(F$17&amp;"!$J$5"),"")</f>
        <v>0</v>
      </c>
      <c r="H20" s="10">
        <f ca="1">IFERROR(INDIRECT(H$17&amp;"!$I$5"),"")</f>
        <v>0</v>
      </c>
      <c r="I20" s="9">
        <f ca="1">IFERROR(INDIRECT(H$17&amp;"!$J$5"),"")</f>
        <v>0</v>
      </c>
      <c r="J20" s="10">
        <f ca="1">IFERROR(INDIRECT(J$17&amp;"!$I$5"),"")</f>
        <v>0</v>
      </c>
      <c r="K20" s="9">
        <f ca="1">IFERROR(INDIRECT(J$17&amp;"!$J$5"),"")</f>
        <v>0</v>
      </c>
      <c r="L20" s="10">
        <f ca="1">IFERROR(INDIRECT(L$17&amp;"!$I$5"),"")</f>
        <v>0</v>
      </c>
      <c r="M20" s="9">
        <f ca="1">IFERROR(INDIRECT(L$17&amp;"!$J$5"),"")</f>
        <v>0</v>
      </c>
      <c r="N20" s="10">
        <f ca="1">IFERROR(INDIRECT(N$17&amp;"!$I$5"),"")</f>
        <v>0</v>
      </c>
      <c r="O20" s="9">
        <f ca="1">IFERROR(INDIRECT(N$17&amp;"!$J$5"),"")</f>
        <v>0</v>
      </c>
      <c r="P20" s="10">
        <f ca="1">IFERROR(INDIRECT(P$17&amp;"!$I$5"),"")</f>
        <v>0</v>
      </c>
      <c r="Q20" s="9">
        <f ca="1">IFERROR(INDIRECT(P$17&amp;"!$J$5"),"")</f>
        <v>0</v>
      </c>
      <c r="R20" s="10">
        <f ca="1">IFERROR(INDIRECT(R$17&amp;"!$I$5"),"")</f>
        <v>0</v>
      </c>
      <c r="S20" s="9">
        <f ca="1">IFERROR(INDIRECT(R$17&amp;"!$J$5"),"")</f>
        <v>0</v>
      </c>
      <c r="T20" s="10">
        <f ca="1">IFERROR(INDIRECT(T$17&amp;"!$I$5"),"")</f>
        <v>0</v>
      </c>
      <c r="U20" s="9">
        <f ca="1">IFERROR(INDIRECT(T$17&amp;"!$J$5"),"")</f>
        <v>0</v>
      </c>
      <c r="V20" s="10">
        <f ca="1">IFERROR(INDIRECT(V$17&amp;"!$I$5"),"")</f>
        <v>0</v>
      </c>
      <c r="W20" s="9">
        <f ca="1">IFERROR(INDIRECT(V$17&amp;"!$J$5"),"")</f>
        <v>0</v>
      </c>
      <c r="X20" s="10">
        <f ca="1">IFERROR(INDIRECT(X$17&amp;"!$I$5"),"")</f>
        <v>0</v>
      </c>
      <c r="Y20" s="9">
        <f ca="1">IFERROR(INDIRECT(X$17&amp;"!$J$5"),"")</f>
        <v>0</v>
      </c>
      <c r="Z20" s="10">
        <f ca="1">IFERROR(INDIRECT(Z$17&amp;"!$I$5"),"")</f>
        <v>0</v>
      </c>
      <c r="AA20" s="9">
        <f ca="1">IFERROR(INDIRECT(Z$17&amp;"!$J$5"),"")</f>
        <v>0</v>
      </c>
      <c r="AB20" s="8">
        <f t="shared" ca="1" si="0"/>
        <v>0</v>
      </c>
      <c r="AC20" s="7">
        <f t="shared" ca="1" si="0"/>
        <v>0</v>
      </c>
    </row>
    <row r="21" spans="2:31" x14ac:dyDescent="0.25">
      <c r="B21" s="16" t="s">
        <v>27</v>
      </c>
      <c r="C21" s="15" t="s">
        <v>26</v>
      </c>
      <c r="D21" s="10">
        <f ca="1">IFERROR(INDIRECT(D$17&amp;"!$I$6"),"")</f>
        <v>0</v>
      </c>
      <c r="E21" s="9">
        <f ca="1">IFERROR(INDIRECT(D$17&amp;"!$J$6"),"")</f>
        <v>0</v>
      </c>
      <c r="F21" s="10">
        <f ca="1">IFERROR(INDIRECT(F$17&amp;"!$I$6"),"")</f>
        <v>0</v>
      </c>
      <c r="G21" s="9">
        <f ca="1">IFERROR(INDIRECT(F$17&amp;"!$J$6"),"")</f>
        <v>0</v>
      </c>
      <c r="H21" s="10">
        <f ca="1">IFERROR(INDIRECT(H$17&amp;"!$I$6"),"")</f>
        <v>0</v>
      </c>
      <c r="I21" s="9">
        <f ca="1">IFERROR(INDIRECT(H$17&amp;"!$J$6"),"")</f>
        <v>0</v>
      </c>
      <c r="J21" s="10">
        <f ca="1">IFERROR(INDIRECT(J$17&amp;"!$I$6"),"")</f>
        <v>0</v>
      </c>
      <c r="K21" s="9">
        <f ca="1">IFERROR(INDIRECT(J$17&amp;"!$J$6"),"")</f>
        <v>0</v>
      </c>
      <c r="L21" s="10">
        <f ca="1">IFERROR(INDIRECT(L$17&amp;"!$I$6"),"")</f>
        <v>0</v>
      </c>
      <c r="M21" s="9">
        <f ca="1">IFERROR(INDIRECT(L$17&amp;"!$J$6"),"")</f>
        <v>0</v>
      </c>
      <c r="N21" s="10">
        <f ca="1">IFERROR(INDIRECT(N$17&amp;"!$I$6"),"")</f>
        <v>0</v>
      </c>
      <c r="O21" s="9">
        <f ca="1">IFERROR(INDIRECT(N$17&amp;"!$J$6"),"")</f>
        <v>0</v>
      </c>
      <c r="P21" s="10">
        <f ca="1">IFERROR(INDIRECT(P$17&amp;"!$I$6"),"")</f>
        <v>0</v>
      </c>
      <c r="Q21" s="9">
        <f ca="1">IFERROR(INDIRECT(P$17&amp;"!$J$6"),"")</f>
        <v>0</v>
      </c>
      <c r="R21" s="10">
        <f ca="1">IFERROR(INDIRECT(R$17&amp;"!$I$6"),"")</f>
        <v>0</v>
      </c>
      <c r="S21" s="9">
        <f ca="1">IFERROR(INDIRECT(R$17&amp;"!$J$6"),"")</f>
        <v>0</v>
      </c>
      <c r="T21" s="10">
        <f ca="1">IFERROR(INDIRECT(T$17&amp;"!$I$6"),"")</f>
        <v>0</v>
      </c>
      <c r="U21" s="9">
        <f ca="1">IFERROR(INDIRECT(T$17&amp;"!$J$6"),"")</f>
        <v>0</v>
      </c>
      <c r="V21" s="10">
        <f ca="1">IFERROR(INDIRECT(V$17&amp;"!$I$6"),"")</f>
        <v>0</v>
      </c>
      <c r="W21" s="9">
        <f ca="1">IFERROR(INDIRECT(V$17&amp;"!$J$6"),"")</f>
        <v>0</v>
      </c>
      <c r="X21" s="10">
        <f ca="1">IFERROR(INDIRECT(X$17&amp;"!$I$6"),"")</f>
        <v>0</v>
      </c>
      <c r="Y21" s="9">
        <f ca="1">IFERROR(INDIRECT(X$17&amp;"!$J$6"),"")</f>
        <v>0</v>
      </c>
      <c r="Z21" s="10">
        <f ca="1">IFERROR(INDIRECT(Z$17&amp;"!$I$6"),"")</f>
        <v>0</v>
      </c>
      <c r="AA21" s="9">
        <f ca="1">IFERROR(INDIRECT(Z$17&amp;"!$J$6"),"")</f>
        <v>0</v>
      </c>
      <c r="AB21" s="8">
        <f t="shared" ca="1" si="0"/>
        <v>0</v>
      </c>
      <c r="AC21" s="7">
        <f t="shared" ca="1" si="0"/>
        <v>0</v>
      </c>
      <c r="AE21" s="1"/>
    </row>
    <row r="22" spans="2:31" x14ac:dyDescent="0.25">
      <c r="B22" s="16" t="s">
        <v>25</v>
      </c>
      <c r="C22" s="15" t="s">
        <v>24</v>
      </c>
      <c r="D22" s="10">
        <f ca="1">IFERROR(INDIRECT(D$17&amp;"!$I$7"),"")</f>
        <v>0</v>
      </c>
      <c r="E22" s="9">
        <f ca="1">IFERROR(INDIRECT(D$17&amp;"!$J$7"),"")</f>
        <v>0</v>
      </c>
      <c r="F22" s="10">
        <f ca="1">IFERROR(INDIRECT(F$17&amp;"!$I$7"),"")</f>
        <v>0</v>
      </c>
      <c r="G22" s="9">
        <f ca="1">IFERROR(INDIRECT(F$17&amp;"!$J$7"),"")</f>
        <v>0</v>
      </c>
      <c r="H22" s="10">
        <f ca="1">IFERROR(INDIRECT(H$17&amp;"!$I$7"),"")</f>
        <v>0</v>
      </c>
      <c r="I22" s="9">
        <f ca="1">IFERROR(INDIRECT(H$17&amp;"!$J$7"),"")</f>
        <v>0</v>
      </c>
      <c r="J22" s="10">
        <f ca="1">IFERROR(INDIRECT(J$17&amp;"!$I$7"),"")</f>
        <v>0</v>
      </c>
      <c r="K22" s="9">
        <f ca="1">IFERROR(INDIRECT(J$17&amp;"!$J$7"),"")</f>
        <v>0</v>
      </c>
      <c r="L22" s="10">
        <f ca="1">IFERROR(INDIRECT(L$17&amp;"!$I$7"),"")</f>
        <v>0</v>
      </c>
      <c r="M22" s="9">
        <f ca="1">IFERROR(INDIRECT(L$17&amp;"!$J$7"),"")</f>
        <v>0</v>
      </c>
      <c r="N22" s="10">
        <f ca="1">IFERROR(INDIRECT(N$17&amp;"!$I$7"),"")</f>
        <v>0</v>
      </c>
      <c r="O22" s="9">
        <f ca="1">IFERROR(INDIRECT(N$17&amp;"!$J$7"),"")</f>
        <v>0</v>
      </c>
      <c r="P22" s="10">
        <f ca="1">IFERROR(INDIRECT(P$17&amp;"!$I$7"),"")</f>
        <v>0</v>
      </c>
      <c r="Q22" s="9">
        <f ca="1">IFERROR(INDIRECT(P$17&amp;"!$J$7"),"")</f>
        <v>0</v>
      </c>
      <c r="R22" s="10">
        <f ca="1">IFERROR(INDIRECT(R$17&amp;"!$I$7"),"")</f>
        <v>0</v>
      </c>
      <c r="S22" s="9">
        <f ca="1">IFERROR(INDIRECT(R$17&amp;"!$J$7"),"")</f>
        <v>0</v>
      </c>
      <c r="T22" s="10">
        <f ca="1">IFERROR(INDIRECT(T$17&amp;"!$I$7"),"")</f>
        <v>0</v>
      </c>
      <c r="U22" s="9">
        <f ca="1">IFERROR(INDIRECT(T$17&amp;"!$J$7"),"")</f>
        <v>0</v>
      </c>
      <c r="V22" s="10">
        <f ca="1">IFERROR(INDIRECT(V$17&amp;"!$I$7"),"")</f>
        <v>0</v>
      </c>
      <c r="W22" s="9">
        <f ca="1">IFERROR(INDIRECT(V$17&amp;"!$J$7"),"")</f>
        <v>0</v>
      </c>
      <c r="X22" s="10">
        <f ca="1">IFERROR(INDIRECT(X$17&amp;"!$I$7"),"")</f>
        <v>0</v>
      </c>
      <c r="Y22" s="9">
        <f ca="1">IFERROR(INDIRECT(X$17&amp;"!$J$7"),"")</f>
        <v>0</v>
      </c>
      <c r="Z22" s="10">
        <f ca="1">IFERROR(INDIRECT(Z$17&amp;"!$I$7"),"")</f>
        <v>0</v>
      </c>
      <c r="AA22" s="9">
        <f ca="1">IFERROR(INDIRECT(Z$17&amp;"!$J$7"),"")</f>
        <v>0</v>
      </c>
      <c r="AB22" s="8">
        <f t="shared" ca="1" si="0"/>
        <v>0</v>
      </c>
      <c r="AC22" s="7">
        <f t="shared" ca="1" si="0"/>
        <v>0</v>
      </c>
      <c r="AE22" s="1"/>
    </row>
    <row r="23" spans="2:31" x14ac:dyDescent="0.25">
      <c r="B23" s="16" t="s">
        <v>23</v>
      </c>
      <c r="C23" s="15" t="s">
        <v>22</v>
      </c>
      <c r="D23" s="10">
        <f ca="1">IFERROR(INDIRECT(D$17&amp;"!$I$8"),"")</f>
        <v>0</v>
      </c>
      <c r="E23" s="9">
        <f ca="1">IFERROR(INDIRECT(D$17&amp;"!$J$8"),"")</f>
        <v>0</v>
      </c>
      <c r="F23" s="10">
        <f ca="1">IFERROR(INDIRECT(F$17&amp;"!$I$8"),"")</f>
        <v>0</v>
      </c>
      <c r="G23" s="9">
        <f ca="1">IFERROR(INDIRECT(F$17&amp;"!$J$8"),"")</f>
        <v>0</v>
      </c>
      <c r="H23" s="10">
        <f ca="1">IFERROR(INDIRECT(H$17&amp;"!$I$8"),"")</f>
        <v>0</v>
      </c>
      <c r="I23" s="9">
        <f ca="1">IFERROR(INDIRECT(H$17&amp;"!$J$8"),"")</f>
        <v>0</v>
      </c>
      <c r="J23" s="10">
        <f ca="1">IFERROR(INDIRECT(J$17&amp;"!$I$8"),"")</f>
        <v>0</v>
      </c>
      <c r="K23" s="9">
        <f ca="1">IFERROR(INDIRECT(J$17&amp;"!$J$8"),"")</f>
        <v>0</v>
      </c>
      <c r="L23" s="10">
        <f ca="1">IFERROR(INDIRECT(L$17&amp;"!$I$8"),"")</f>
        <v>0</v>
      </c>
      <c r="M23" s="9">
        <f ca="1">IFERROR(INDIRECT(L$17&amp;"!$J$8"),"")</f>
        <v>0</v>
      </c>
      <c r="N23" s="10">
        <f ca="1">IFERROR(INDIRECT(N$17&amp;"!$I$8"),"")</f>
        <v>0</v>
      </c>
      <c r="O23" s="9">
        <f ca="1">IFERROR(INDIRECT(N$17&amp;"!$J$8"),"")</f>
        <v>0</v>
      </c>
      <c r="P23" s="10">
        <f ca="1">IFERROR(INDIRECT(P$17&amp;"!$I$8"),"")</f>
        <v>0</v>
      </c>
      <c r="Q23" s="9">
        <f ca="1">IFERROR(INDIRECT(P$17&amp;"!$J$8"),"")</f>
        <v>0</v>
      </c>
      <c r="R23" s="10">
        <f ca="1">IFERROR(INDIRECT(R$17&amp;"!$I$8"),"")</f>
        <v>0</v>
      </c>
      <c r="S23" s="9">
        <f ca="1">IFERROR(INDIRECT(R$17&amp;"!$J$8"),"")</f>
        <v>0</v>
      </c>
      <c r="T23" s="10">
        <f ca="1">IFERROR(INDIRECT(T$17&amp;"!$I$8"),"")</f>
        <v>0</v>
      </c>
      <c r="U23" s="9">
        <f ca="1">IFERROR(INDIRECT(T$17&amp;"!$J$8"),"")</f>
        <v>0</v>
      </c>
      <c r="V23" s="10">
        <f ca="1">IFERROR(INDIRECT(V$17&amp;"!$I$8"),"")</f>
        <v>0</v>
      </c>
      <c r="W23" s="9">
        <f ca="1">IFERROR(INDIRECT(V$17&amp;"!$J$8"),"")</f>
        <v>0</v>
      </c>
      <c r="X23" s="10">
        <f ca="1">IFERROR(INDIRECT(X$17&amp;"!$I$8"),"")</f>
        <v>0</v>
      </c>
      <c r="Y23" s="9">
        <f ca="1">IFERROR(INDIRECT(X$17&amp;"!$J$8"),"")</f>
        <v>0</v>
      </c>
      <c r="Z23" s="10">
        <f ca="1">IFERROR(INDIRECT(Z$17&amp;"!$I$8"),"")</f>
        <v>0</v>
      </c>
      <c r="AA23" s="9">
        <f ca="1">IFERROR(INDIRECT(Z$17&amp;"!$J$8"),"")</f>
        <v>0</v>
      </c>
      <c r="AB23" s="8">
        <f t="shared" ca="1" si="0"/>
        <v>0</v>
      </c>
      <c r="AC23" s="7">
        <f t="shared" ca="1" si="0"/>
        <v>0</v>
      </c>
      <c r="AE23" s="1"/>
    </row>
    <row r="24" spans="2:31" x14ac:dyDescent="0.25">
      <c r="B24" s="16" t="s">
        <v>21</v>
      </c>
      <c r="C24" s="15" t="s">
        <v>20</v>
      </c>
      <c r="D24" s="10">
        <f ca="1">IFERROR(INDIRECT(D$17&amp;"!$I$9"),"")</f>
        <v>0</v>
      </c>
      <c r="E24" s="9">
        <f ca="1">IFERROR(INDIRECT(D$17&amp;"!$J$9"),"")</f>
        <v>0</v>
      </c>
      <c r="F24" s="10">
        <f ca="1">IFERROR(INDIRECT(F$17&amp;"!$I$9"),"")</f>
        <v>0</v>
      </c>
      <c r="G24" s="9">
        <f ca="1">IFERROR(INDIRECT(F$17&amp;"!$J$9"),"")</f>
        <v>0</v>
      </c>
      <c r="H24" s="10">
        <f ca="1">IFERROR(INDIRECT(H$17&amp;"!$I$9"),"")</f>
        <v>0</v>
      </c>
      <c r="I24" s="9">
        <f ca="1">IFERROR(INDIRECT(H$17&amp;"!$J$9"),"")</f>
        <v>0</v>
      </c>
      <c r="J24" s="10">
        <f ca="1">IFERROR(INDIRECT(J$17&amp;"!$I$9"),"")</f>
        <v>0</v>
      </c>
      <c r="K24" s="9">
        <f ca="1">IFERROR(INDIRECT(J$17&amp;"!$J$9"),"")</f>
        <v>0</v>
      </c>
      <c r="L24" s="10">
        <f ca="1">IFERROR(INDIRECT(L$17&amp;"!$I$9"),"")</f>
        <v>0</v>
      </c>
      <c r="M24" s="9">
        <f ca="1">IFERROR(INDIRECT(L$17&amp;"!$J$9"),"")</f>
        <v>0</v>
      </c>
      <c r="N24" s="10">
        <f ca="1">IFERROR(INDIRECT(N$17&amp;"!$I$9"),"")</f>
        <v>0</v>
      </c>
      <c r="O24" s="9">
        <f ca="1">IFERROR(INDIRECT(N$17&amp;"!$J$9"),"")</f>
        <v>0</v>
      </c>
      <c r="P24" s="10">
        <f ca="1">IFERROR(INDIRECT(P$17&amp;"!$I$9"),"")</f>
        <v>0</v>
      </c>
      <c r="Q24" s="9">
        <f ca="1">IFERROR(INDIRECT(P$17&amp;"!$J$9"),"")</f>
        <v>0</v>
      </c>
      <c r="R24" s="10">
        <f ca="1">IFERROR(INDIRECT(R$17&amp;"!$I$9"),"")</f>
        <v>0</v>
      </c>
      <c r="S24" s="9">
        <f ca="1">IFERROR(INDIRECT(R$17&amp;"!$J$9"),"")</f>
        <v>0</v>
      </c>
      <c r="T24" s="10">
        <f ca="1">IFERROR(INDIRECT(T$17&amp;"!$I$9"),"")</f>
        <v>0</v>
      </c>
      <c r="U24" s="9">
        <f ca="1">IFERROR(INDIRECT(T$17&amp;"!$J$9"),"")</f>
        <v>0</v>
      </c>
      <c r="V24" s="10">
        <f ca="1">IFERROR(INDIRECT(V$17&amp;"!$I$9"),"")</f>
        <v>0</v>
      </c>
      <c r="W24" s="9">
        <f ca="1">IFERROR(INDIRECT(V$17&amp;"!$J$9"),"")</f>
        <v>0</v>
      </c>
      <c r="X24" s="10">
        <f ca="1">IFERROR(INDIRECT(X$17&amp;"!$I$9"),"")</f>
        <v>0</v>
      </c>
      <c r="Y24" s="9">
        <f ca="1">IFERROR(INDIRECT(X$17&amp;"!$J$9"),"")</f>
        <v>0</v>
      </c>
      <c r="Z24" s="10">
        <f ca="1">IFERROR(INDIRECT(Z$17&amp;"!$I$9"),"")</f>
        <v>0</v>
      </c>
      <c r="AA24" s="9">
        <f ca="1">IFERROR(INDIRECT(Z$17&amp;"!$J$9"),"")</f>
        <v>0</v>
      </c>
      <c r="AB24" s="8">
        <f t="shared" ca="1" si="0"/>
        <v>0</v>
      </c>
      <c r="AC24" s="7">
        <f t="shared" ca="1" si="0"/>
        <v>0</v>
      </c>
      <c r="AE24" s="1"/>
    </row>
    <row r="25" spans="2:31" x14ac:dyDescent="0.25">
      <c r="B25" s="16" t="s">
        <v>19</v>
      </c>
      <c r="C25" s="15" t="s">
        <v>18</v>
      </c>
      <c r="D25" s="10">
        <f ca="1">IFERROR(INDIRECT(D$17&amp;"!$I$10"),"")</f>
        <v>0</v>
      </c>
      <c r="E25" s="9">
        <f ca="1">IFERROR(INDIRECT(D$17&amp;"!$J$10"),"")</f>
        <v>0</v>
      </c>
      <c r="F25" s="10">
        <f ca="1">IFERROR(INDIRECT(F$17&amp;"!$I$10"),"")</f>
        <v>0</v>
      </c>
      <c r="G25" s="9">
        <f ca="1">IFERROR(INDIRECT(F$17&amp;"!$J$10"),"")</f>
        <v>0</v>
      </c>
      <c r="H25" s="10">
        <f ca="1">IFERROR(INDIRECT(H$17&amp;"!$I$10"),"")</f>
        <v>0</v>
      </c>
      <c r="I25" s="9">
        <f ca="1">IFERROR(INDIRECT(H$17&amp;"!$J$10"),"")</f>
        <v>0</v>
      </c>
      <c r="J25" s="10">
        <f ca="1">IFERROR(INDIRECT(J$17&amp;"!$I$10"),"")</f>
        <v>0</v>
      </c>
      <c r="K25" s="9">
        <f ca="1">IFERROR(INDIRECT(J$17&amp;"!$J$10"),"")</f>
        <v>0</v>
      </c>
      <c r="L25" s="10">
        <f ca="1">IFERROR(INDIRECT(L$17&amp;"!$I$10"),"")</f>
        <v>0</v>
      </c>
      <c r="M25" s="9">
        <f ca="1">IFERROR(INDIRECT(L$17&amp;"!$J$10"),"")</f>
        <v>0</v>
      </c>
      <c r="N25" s="10">
        <f ca="1">IFERROR(INDIRECT(N$17&amp;"!$I$10"),"")</f>
        <v>0</v>
      </c>
      <c r="O25" s="9">
        <f ca="1">IFERROR(INDIRECT(N$17&amp;"!$J$10"),"")</f>
        <v>0</v>
      </c>
      <c r="P25" s="10">
        <f ca="1">IFERROR(INDIRECT(P$17&amp;"!$I$10"),"")</f>
        <v>0</v>
      </c>
      <c r="Q25" s="9">
        <f ca="1">IFERROR(INDIRECT(P$17&amp;"!$J$10"),"")</f>
        <v>0</v>
      </c>
      <c r="R25" s="10">
        <f ca="1">IFERROR(INDIRECT(R$17&amp;"!$I$10"),"")</f>
        <v>0</v>
      </c>
      <c r="S25" s="9">
        <f ca="1">IFERROR(INDIRECT(R$17&amp;"!$J$10"),"")</f>
        <v>0</v>
      </c>
      <c r="T25" s="10">
        <f ca="1">IFERROR(INDIRECT(T$17&amp;"!$I$10"),"")</f>
        <v>0</v>
      </c>
      <c r="U25" s="9">
        <f ca="1">IFERROR(INDIRECT(T$17&amp;"!$J$10"),"")</f>
        <v>0</v>
      </c>
      <c r="V25" s="10">
        <f ca="1">IFERROR(INDIRECT(V$17&amp;"!$I$10"),"")</f>
        <v>0</v>
      </c>
      <c r="W25" s="9">
        <f ca="1">IFERROR(INDIRECT(V$17&amp;"!$J$10"),"")</f>
        <v>0</v>
      </c>
      <c r="X25" s="10">
        <f ca="1">IFERROR(INDIRECT(X$17&amp;"!$I$10"),"")</f>
        <v>0</v>
      </c>
      <c r="Y25" s="9">
        <f ca="1">IFERROR(INDIRECT(X$17&amp;"!$J$10"),"")</f>
        <v>0</v>
      </c>
      <c r="Z25" s="10">
        <f ca="1">IFERROR(INDIRECT(Z$17&amp;"!$I$10"),"")</f>
        <v>0</v>
      </c>
      <c r="AA25" s="9">
        <f ca="1">IFERROR(INDIRECT(Z$17&amp;"!$J$10"),"")</f>
        <v>0</v>
      </c>
      <c r="AB25" s="8">
        <f t="shared" ca="1" si="0"/>
        <v>0</v>
      </c>
      <c r="AC25" s="7">
        <f t="shared" ca="1" si="0"/>
        <v>0</v>
      </c>
      <c r="AE25" s="1"/>
    </row>
    <row r="26" spans="2:31" x14ac:dyDescent="0.25">
      <c r="B26" s="16" t="s">
        <v>17</v>
      </c>
      <c r="C26" s="15" t="s">
        <v>16</v>
      </c>
      <c r="D26" s="10">
        <f ca="1">IFERROR(INDIRECT(D$17&amp;"!$I$11"),"")</f>
        <v>0</v>
      </c>
      <c r="E26" s="9">
        <f ca="1">IFERROR(INDIRECT(D$17&amp;"!$J$11"),"")</f>
        <v>0</v>
      </c>
      <c r="F26" s="10">
        <f ca="1">IFERROR(INDIRECT(F$17&amp;"!$I$11"),"")</f>
        <v>0</v>
      </c>
      <c r="G26" s="9">
        <f ca="1">IFERROR(INDIRECT(F$17&amp;"!$J$11"),"")</f>
        <v>0</v>
      </c>
      <c r="H26" s="10">
        <f ca="1">IFERROR(INDIRECT(H$17&amp;"!$I$11"),"")</f>
        <v>0</v>
      </c>
      <c r="I26" s="9">
        <f ca="1">IFERROR(INDIRECT(H$17&amp;"!$J$11"),"")</f>
        <v>0</v>
      </c>
      <c r="J26" s="10">
        <f ca="1">IFERROR(INDIRECT(J$17&amp;"!$I$11"),"")</f>
        <v>0</v>
      </c>
      <c r="K26" s="9">
        <f ca="1">IFERROR(INDIRECT(J$17&amp;"!$J$11"),"")</f>
        <v>0</v>
      </c>
      <c r="L26" s="10">
        <f ca="1">IFERROR(INDIRECT(L$17&amp;"!$I$11"),"")</f>
        <v>0</v>
      </c>
      <c r="M26" s="9">
        <f ca="1">IFERROR(INDIRECT(L$17&amp;"!$J$11"),"")</f>
        <v>0</v>
      </c>
      <c r="N26" s="10">
        <f ca="1">IFERROR(INDIRECT(N$17&amp;"!$I$11"),"")</f>
        <v>0</v>
      </c>
      <c r="O26" s="9">
        <f ca="1">IFERROR(INDIRECT(N$17&amp;"!$J$11"),"")</f>
        <v>0</v>
      </c>
      <c r="P26" s="10">
        <f ca="1">IFERROR(INDIRECT(P$17&amp;"!$I$11"),"")</f>
        <v>0</v>
      </c>
      <c r="Q26" s="9">
        <f ca="1">IFERROR(INDIRECT(P$17&amp;"!$J$11"),"")</f>
        <v>0</v>
      </c>
      <c r="R26" s="10">
        <f ca="1">IFERROR(INDIRECT(R$17&amp;"!$I$11"),"")</f>
        <v>0</v>
      </c>
      <c r="S26" s="9">
        <f ca="1">IFERROR(INDIRECT(R$17&amp;"!$J$11"),"")</f>
        <v>0</v>
      </c>
      <c r="T26" s="10">
        <f ca="1">IFERROR(INDIRECT(T$17&amp;"!$I$11"),"")</f>
        <v>0</v>
      </c>
      <c r="U26" s="9">
        <f ca="1">IFERROR(INDIRECT(T$17&amp;"!$J$11"),"")</f>
        <v>0</v>
      </c>
      <c r="V26" s="10">
        <f ca="1">IFERROR(INDIRECT(V$17&amp;"!$I$11"),"")</f>
        <v>0</v>
      </c>
      <c r="W26" s="9">
        <f ca="1">IFERROR(INDIRECT(V$17&amp;"!$J$11"),"")</f>
        <v>0</v>
      </c>
      <c r="X26" s="10">
        <f ca="1">IFERROR(INDIRECT(X$17&amp;"!$I$11"),"")</f>
        <v>0</v>
      </c>
      <c r="Y26" s="9">
        <f ca="1">IFERROR(INDIRECT(X$17&amp;"!$J$11"),"")</f>
        <v>0</v>
      </c>
      <c r="Z26" s="10">
        <f ca="1">IFERROR(INDIRECT(Z$17&amp;"!$I$11"),"")</f>
        <v>0</v>
      </c>
      <c r="AA26" s="9">
        <f ca="1">IFERROR(INDIRECT(Z$17&amp;"!$J$11"),"")</f>
        <v>0</v>
      </c>
      <c r="AB26" s="8">
        <f t="shared" ca="1" si="0"/>
        <v>0</v>
      </c>
      <c r="AC26" s="7">
        <f t="shared" ca="1" si="0"/>
        <v>0</v>
      </c>
    </row>
    <row r="27" spans="2:31" x14ac:dyDescent="0.25">
      <c r="B27" s="16" t="s">
        <v>15</v>
      </c>
      <c r="C27" s="15" t="s">
        <v>14</v>
      </c>
      <c r="D27" s="10">
        <f ca="1">IFERROR(INDIRECT(D$17&amp;"!$I$12"),"")</f>
        <v>0</v>
      </c>
      <c r="E27" s="9">
        <f ca="1">IFERROR(INDIRECT(D$17&amp;"!$J$12"),"")</f>
        <v>0</v>
      </c>
      <c r="F27" s="10">
        <f ca="1">IFERROR(INDIRECT(F$17&amp;"!$I$12"),"")</f>
        <v>0</v>
      </c>
      <c r="G27" s="9">
        <f ca="1">IFERROR(INDIRECT(F$17&amp;"!$J$12"),"")</f>
        <v>0</v>
      </c>
      <c r="H27" s="10">
        <f ca="1">IFERROR(INDIRECT(H$17&amp;"!$I$12"),"")</f>
        <v>0</v>
      </c>
      <c r="I27" s="9">
        <f ca="1">IFERROR(INDIRECT(H$17&amp;"!$J$12"),"")</f>
        <v>0</v>
      </c>
      <c r="J27" s="10">
        <f ca="1">IFERROR(INDIRECT(J$17&amp;"!$I$12"),"")</f>
        <v>0</v>
      </c>
      <c r="K27" s="9">
        <f ca="1">IFERROR(INDIRECT(J$17&amp;"!$J$12"),"")</f>
        <v>0</v>
      </c>
      <c r="L27" s="10">
        <f ca="1">IFERROR(INDIRECT(L$17&amp;"!$I$12"),"")</f>
        <v>0</v>
      </c>
      <c r="M27" s="9">
        <f ca="1">IFERROR(INDIRECT(L$17&amp;"!$J$12"),"")</f>
        <v>0</v>
      </c>
      <c r="N27" s="10">
        <f ca="1">IFERROR(INDIRECT(N$17&amp;"!$I$12"),"")</f>
        <v>0</v>
      </c>
      <c r="O27" s="9">
        <f ca="1">IFERROR(INDIRECT(N$17&amp;"!$J$12"),"")</f>
        <v>0</v>
      </c>
      <c r="P27" s="10">
        <f ca="1">IFERROR(INDIRECT(P$17&amp;"!$I$12"),"")</f>
        <v>0</v>
      </c>
      <c r="Q27" s="9">
        <f ca="1">IFERROR(INDIRECT(P$17&amp;"!$J$12"),"")</f>
        <v>0</v>
      </c>
      <c r="R27" s="10">
        <f ca="1">IFERROR(INDIRECT(R$17&amp;"!$I$12"),"")</f>
        <v>0</v>
      </c>
      <c r="S27" s="9">
        <f ca="1">IFERROR(INDIRECT(R$17&amp;"!$J$12"),"")</f>
        <v>0</v>
      </c>
      <c r="T27" s="10">
        <f ca="1">IFERROR(INDIRECT(T$17&amp;"!$I$12"),"")</f>
        <v>0</v>
      </c>
      <c r="U27" s="9">
        <f ca="1">IFERROR(INDIRECT(T$17&amp;"!$J$12"),"")</f>
        <v>0</v>
      </c>
      <c r="V27" s="10">
        <f ca="1">IFERROR(INDIRECT(V$17&amp;"!$I$12"),"")</f>
        <v>0</v>
      </c>
      <c r="W27" s="9">
        <f ca="1">IFERROR(INDIRECT(V$17&amp;"!$J$12"),"")</f>
        <v>0</v>
      </c>
      <c r="X27" s="10">
        <f ca="1">IFERROR(INDIRECT(X$17&amp;"!$I$12"),"")</f>
        <v>0</v>
      </c>
      <c r="Y27" s="9">
        <f ca="1">IFERROR(INDIRECT(X$17&amp;"!$J$12"),"")</f>
        <v>0</v>
      </c>
      <c r="Z27" s="10">
        <f ca="1">IFERROR(INDIRECT(Z$17&amp;"!$I$12"),"")</f>
        <v>0</v>
      </c>
      <c r="AA27" s="9">
        <f ca="1">IFERROR(INDIRECT(Z$17&amp;"!$J$12"),"")</f>
        <v>0</v>
      </c>
      <c r="AB27" s="8">
        <f t="shared" ca="1" si="0"/>
        <v>0</v>
      </c>
      <c r="AC27" s="7">
        <f t="shared" ca="1" si="0"/>
        <v>0</v>
      </c>
    </row>
    <row r="28" spans="2:31" x14ac:dyDescent="0.25">
      <c r="B28" s="16" t="s">
        <v>13</v>
      </c>
      <c r="C28" s="15" t="s">
        <v>12</v>
      </c>
      <c r="D28" s="10">
        <f ca="1">IFERROR(INDIRECT(D$17&amp;"!$I$13"),"")</f>
        <v>0</v>
      </c>
      <c r="E28" s="9">
        <f ca="1">IFERROR(INDIRECT(D$17&amp;"!$J$13"),"")</f>
        <v>0</v>
      </c>
      <c r="F28" s="10">
        <f ca="1">IFERROR(INDIRECT(F$17&amp;"!$I$13"),"")</f>
        <v>0</v>
      </c>
      <c r="G28" s="9">
        <f ca="1">IFERROR(INDIRECT(F$17&amp;"!$J$13"),"")</f>
        <v>0</v>
      </c>
      <c r="H28" s="10">
        <f ca="1">IFERROR(INDIRECT(H$17&amp;"!$I$13"),"")</f>
        <v>0</v>
      </c>
      <c r="I28" s="9">
        <f ca="1">IFERROR(INDIRECT(H$17&amp;"!$J$13"),"")</f>
        <v>0</v>
      </c>
      <c r="J28" s="10">
        <f ca="1">IFERROR(INDIRECT(J$17&amp;"!$I$13"),"")</f>
        <v>0</v>
      </c>
      <c r="K28" s="9">
        <f ca="1">IFERROR(INDIRECT(J$17&amp;"!$J$13"),"")</f>
        <v>0</v>
      </c>
      <c r="L28" s="10">
        <f ca="1">IFERROR(INDIRECT(L$17&amp;"!$I$13"),"")</f>
        <v>0</v>
      </c>
      <c r="M28" s="9">
        <f ca="1">IFERROR(INDIRECT(L$17&amp;"!$J$13"),"")</f>
        <v>0</v>
      </c>
      <c r="N28" s="10">
        <f ca="1">IFERROR(INDIRECT(N$17&amp;"!$I$13"),"")</f>
        <v>0</v>
      </c>
      <c r="O28" s="9">
        <f ca="1">IFERROR(INDIRECT(N$17&amp;"!$J$13"),"")</f>
        <v>0</v>
      </c>
      <c r="P28" s="10">
        <f ca="1">IFERROR(INDIRECT(P$17&amp;"!$I$13"),"")</f>
        <v>0</v>
      </c>
      <c r="Q28" s="9">
        <f ca="1">IFERROR(INDIRECT(P$17&amp;"!$J$13"),"")</f>
        <v>0</v>
      </c>
      <c r="R28" s="10">
        <f ca="1">IFERROR(INDIRECT(R$17&amp;"!$I$13"),"")</f>
        <v>0</v>
      </c>
      <c r="S28" s="9">
        <f ca="1">IFERROR(INDIRECT(R$17&amp;"!$J$13"),"")</f>
        <v>0</v>
      </c>
      <c r="T28" s="10">
        <f ca="1">IFERROR(INDIRECT(T$17&amp;"!$I$13"),"")</f>
        <v>0</v>
      </c>
      <c r="U28" s="9">
        <f ca="1">IFERROR(INDIRECT(T$17&amp;"!$J$13"),"")</f>
        <v>0</v>
      </c>
      <c r="V28" s="10">
        <f ca="1">IFERROR(INDIRECT(V$17&amp;"!$I$13"),"")</f>
        <v>0</v>
      </c>
      <c r="W28" s="9">
        <f ca="1">IFERROR(INDIRECT(V$17&amp;"!$J$13"),"")</f>
        <v>0</v>
      </c>
      <c r="X28" s="10">
        <f ca="1">IFERROR(INDIRECT(X$17&amp;"!$I$13"),"")</f>
        <v>0</v>
      </c>
      <c r="Y28" s="9">
        <f ca="1">IFERROR(INDIRECT(X$17&amp;"!$J$13"),"")</f>
        <v>0</v>
      </c>
      <c r="Z28" s="10">
        <f ca="1">IFERROR(INDIRECT(Z$17&amp;"!$I$13"),"")</f>
        <v>0</v>
      </c>
      <c r="AA28" s="9">
        <f ca="1">IFERROR(INDIRECT(Z$17&amp;"!$J$13"),"")</f>
        <v>0</v>
      </c>
      <c r="AB28" s="8">
        <f t="shared" ca="1" si="0"/>
        <v>0</v>
      </c>
      <c r="AC28" s="7">
        <f t="shared" ca="1" si="0"/>
        <v>0</v>
      </c>
    </row>
    <row r="29" spans="2:31" x14ac:dyDescent="0.25">
      <c r="B29" s="16" t="s">
        <v>11</v>
      </c>
      <c r="C29" s="15" t="s">
        <v>10</v>
      </c>
      <c r="D29" s="10">
        <f ca="1">IFERROR(INDIRECT(D$17&amp;"!$I$14"),"")</f>
        <v>0</v>
      </c>
      <c r="E29" s="9">
        <f ca="1">IFERROR(INDIRECT(D$17&amp;"!$J$14"),"")</f>
        <v>0</v>
      </c>
      <c r="F29" s="10">
        <f ca="1">IFERROR(INDIRECT(F$17&amp;"!$I$14"),"")</f>
        <v>0</v>
      </c>
      <c r="G29" s="9">
        <f ca="1">IFERROR(INDIRECT(F$17&amp;"!$J$14"),"")</f>
        <v>0</v>
      </c>
      <c r="H29" s="10">
        <f ca="1">IFERROR(INDIRECT(H$17&amp;"!$I$14"),"")</f>
        <v>0</v>
      </c>
      <c r="I29" s="9">
        <f ca="1">IFERROR(INDIRECT(H$17&amp;"!$J$14"),"")</f>
        <v>0</v>
      </c>
      <c r="J29" s="10">
        <f ca="1">IFERROR(INDIRECT(J$17&amp;"!$I$14"),"")</f>
        <v>0</v>
      </c>
      <c r="K29" s="9">
        <f ca="1">IFERROR(INDIRECT(J$17&amp;"!$J$14"),"")</f>
        <v>0</v>
      </c>
      <c r="L29" s="10">
        <f ca="1">IFERROR(INDIRECT(L$17&amp;"!$I$14"),"")</f>
        <v>0</v>
      </c>
      <c r="M29" s="9">
        <f ca="1">IFERROR(INDIRECT(L$17&amp;"!$J$14"),"")</f>
        <v>0</v>
      </c>
      <c r="N29" s="10">
        <f ca="1">IFERROR(INDIRECT(N$17&amp;"!$I$14"),"")</f>
        <v>0</v>
      </c>
      <c r="O29" s="9">
        <f ca="1">IFERROR(INDIRECT(N$17&amp;"!$J$14"),"")</f>
        <v>0</v>
      </c>
      <c r="P29" s="10">
        <f ca="1">IFERROR(INDIRECT(P$17&amp;"!$I$14"),"")</f>
        <v>0</v>
      </c>
      <c r="Q29" s="9">
        <f ca="1">IFERROR(INDIRECT(P$17&amp;"!$J$14"),"")</f>
        <v>0</v>
      </c>
      <c r="R29" s="10">
        <f ca="1">IFERROR(INDIRECT(R$17&amp;"!$I$14"),"")</f>
        <v>0</v>
      </c>
      <c r="S29" s="9">
        <f ca="1">IFERROR(INDIRECT(R$17&amp;"!$J$14"),"")</f>
        <v>0</v>
      </c>
      <c r="T29" s="10">
        <f ca="1">IFERROR(INDIRECT(T$17&amp;"!$I$14"),"")</f>
        <v>0</v>
      </c>
      <c r="U29" s="9">
        <f ca="1">IFERROR(INDIRECT(T$17&amp;"!$J$14"),"")</f>
        <v>0</v>
      </c>
      <c r="V29" s="10">
        <f ca="1">IFERROR(INDIRECT(V$17&amp;"!$I$14"),"")</f>
        <v>0</v>
      </c>
      <c r="W29" s="9">
        <f ca="1">IFERROR(INDIRECT(V$17&amp;"!$J$14"),"")</f>
        <v>0</v>
      </c>
      <c r="X29" s="10">
        <f ca="1">IFERROR(INDIRECT(X$17&amp;"!$I$14"),"")</f>
        <v>0</v>
      </c>
      <c r="Y29" s="9">
        <f ca="1">IFERROR(INDIRECT(X$17&amp;"!$J$14"),"")</f>
        <v>0</v>
      </c>
      <c r="Z29" s="10">
        <f ca="1">IFERROR(INDIRECT(Z$17&amp;"!$I$14"),"")</f>
        <v>0</v>
      </c>
      <c r="AA29" s="9">
        <f ca="1">IFERROR(INDIRECT(Z$17&amp;"!$J$14"),"")</f>
        <v>0</v>
      </c>
      <c r="AB29" s="8">
        <f t="shared" ca="1" si="0"/>
        <v>0</v>
      </c>
      <c r="AC29" s="7">
        <f t="shared" ca="1" si="0"/>
        <v>0</v>
      </c>
    </row>
    <row r="30" spans="2:31" x14ac:dyDescent="0.25">
      <c r="B30" s="16" t="s">
        <v>9</v>
      </c>
      <c r="C30" s="15" t="s">
        <v>8</v>
      </c>
      <c r="D30" s="10">
        <f ca="1">IFERROR(INDIRECT(D$17&amp;"!$I$15"),"")</f>
        <v>0</v>
      </c>
      <c r="E30" s="9">
        <f ca="1">IFERROR(INDIRECT(D$17&amp;"!$J$15"),"")</f>
        <v>0</v>
      </c>
      <c r="F30" s="10">
        <f ca="1">IFERROR(INDIRECT(F$17&amp;"!$I$15"),"")</f>
        <v>0</v>
      </c>
      <c r="G30" s="9">
        <f ca="1">IFERROR(INDIRECT(F$17&amp;"!$J$15"),"")</f>
        <v>0</v>
      </c>
      <c r="H30" s="10">
        <f ca="1">IFERROR(INDIRECT(H$17&amp;"!$I$15"),"")</f>
        <v>0</v>
      </c>
      <c r="I30" s="9">
        <f ca="1">IFERROR(INDIRECT(H$17&amp;"!$J$15"),"")</f>
        <v>0</v>
      </c>
      <c r="J30" s="10">
        <f ca="1">IFERROR(INDIRECT(J$17&amp;"!$I$15"),"")</f>
        <v>0</v>
      </c>
      <c r="K30" s="9">
        <f ca="1">IFERROR(INDIRECT(J$17&amp;"!$J$15"),"")</f>
        <v>0</v>
      </c>
      <c r="L30" s="10">
        <f ca="1">IFERROR(INDIRECT(L$17&amp;"!$I$15"),"")</f>
        <v>0</v>
      </c>
      <c r="M30" s="9">
        <f ca="1">IFERROR(INDIRECT(L$17&amp;"!$J$15"),"")</f>
        <v>0</v>
      </c>
      <c r="N30" s="10">
        <f ca="1">IFERROR(INDIRECT(N$17&amp;"!$I$15"),"")</f>
        <v>0</v>
      </c>
      <c r="O30" s="9">
        <f ca="1">IFERROR(INDIRECT(N$17&amp;"!$J$15"),"")</f>
        <v>0</v>
      </c>
      <c r="P30" s="10">
        <f ca="1">IFERROR(INDIRECT(P$17&amp;"!$I$15"),"")</f>
        <v>0</v>
      </c>
      <c r="Q30" s="9">
        <f ca="1">IFERROR(INDIRECT(P$17&amp;"!$J$15"),"")</f>
        <v>0</v>
      </c>
      <c r="R30" s="10">
        <f ca="1">IFERROR(INDIRECT(R$17&amp;"!$I$15"),"")</f>
        <v>0</v>
      </c>
      <c r="S30" s="9">
        <f ca="1">IFERROR(INDIRECT(R$17&amp;"!$J$15"),"")</f>
        <v>0</v>
      </c>
      <c r="T30" s="10">
        <f ca="1">IFERROR(INDIRECT(T$17&amp;"!$I$15"),"")</f>
        <v>0</v>
      </c>
      <c r="U30" s="9">
        <f ca="1">IFERROR(INDIRECT(T$17&amp;"!$J$15"),"")</f>
        <v>0</v>
      </c>
      <c r="V30" s="10">
        <f ca="1">IFERROR(INDIRECT(V$17&amp;"!$I$15"),"")</f>
        <v>0</v>
      </c>
      <c r="W30" s="9">
        <f ca="1">IFERROR(INDIRECT(V$17&amp;"!$J$15"),"")</f>
        <v>0</v>
      </c>
      <c r="X30" s="10">
        <f ca="1">IFERROR(INDIRECT(X$17&amp;"!$I$15"),"")</f>
        <v>0</v>
      </c>
      <c r="Y30" s="9">
        <f ca="1">IFERROR(INDIRECT(X$17&amp;"!$J$15"),"")</f>
        <v>0</v>
      </c>
      <c r="Z30" s="10">
        <f ca="1">IFERROR(INDIRECT(Z$17&amp;"!$I$15"),"")</f>
        <v>0</v>
      </c>
      <c r="AA30" s="9">
        <f ca="1">IFERROR(INDIRECT(Z$17&amp;"!$J$15"),"")</f>
        <v>0</v>
      </c>
      <c r="AB30" s="8">
        <f t="shared" ca="1" si="0"/>
        <v>0</v>
      </c>
      <c r="AC30" s="7">
        <f t="shared" ca="1" si="0"/>
        <v>0</v>
      </c>
    </row>
    <row r="31" spans="2:31" x14ac:dyDescent="0.25">
      <c r="B31" s="16" t="s">
        <v>7</v>
      </c>
      <c r="C31" s="15" t="s">
        <v>6</v>
      </c>
      <c r="D31" s="10">
        <f ca="1">IFERROR(INDIRECT(D$17&amp;"!$I$16"),"")</f>
        <v>0</v>
      </c>
      <c r="E31" s="9">
        <f ca="1">IFERROR(INDIRECT(D$17&amp;"!$J$16"),"")</f>
        <v>0</v>
      </c>
      <c r="F31" s="10">
        <f ca="1">IFERROR(INDIRECT(F$17&amp;"!$I$16"),"")</f>
        <v>0</v>
      </c>
      <c r="G31" s="9">
        <f ca="1">IFERROR(INDIRECT(F$17&amp;"!$J$16"),"")</f>
        <v>0</v>
      </c>
      <c r="H31" s="10">
        <f ca="1">IFERROR(INDIRECT(H$17&amp;"!$I$16"),"")</f>
        <v>0</v>
      </c>
      <c r="I31" s="9">
        <f ca="1">IFERROR(INDIRECT(H$17&amp;"!$J$16"),"")</f>
        <v>0</v>
      </c>
      <c r="J31" s="10">
        <f ca="1">IFERROR(INDIRECT(J$17&amp;"!$I$16"),"")</f>
        <v>0</v>
      </c>
      <c r="K31" s="9">
        <f ca="1">IFERROR(INDIRECT(J$17&amp;"!$J$16"),"")</f>
        <v>0</v>
      </c>
      <c r="L31" s="10">
        <f ca="1">IFERROR(INDIRECT(L$17&amp;"!$I$16"),"")</f>
        <v>0</v>
      </c>
      <c r="M31" s="9">
        <f ca="1">IFERROR(INDIRECT(L$17&amp;"!$J$16"),"")</f>
        <v>0</v>
      </c>
      <c r="N31" s="10">
        <f ca="1">IFERROR(INDIRECT(N$17&amp;"!$I$16"),"")</f>
        <v>0</v>
      </c>
      <c r="O31" s="9">
        <f ca="1">IFERROR(INDIRECT(N$17&amp;"!$J$16"),"")</f>
        <v>0</v>
      </c>
      <c r="P31" s="10">
        <f ca="1">IFERROR(INDIRECT(P$17&amp;"!$I$16"),"")</f>
        <v>0</v>
      </c>
      <c r="Q31" s="9">
        <f ca="1">IFERROR(INDIRECT(P$17&amp;"!$J$16"),"")</f>
        <v>0</v>
      </c>
      <c r="R31" s="10">
        <f ca="1">IFERROR(INDIRECT(R$17&amp;"!$I$16"),"")</f>
        <v>0</v>
      </c>
      <c r="S31" s="9">
        <f ca="1">IFERROR(INDIRECT(R$17&amp;"!$J$16"),"")</f>
        <v>0</v>
      </c>
      <c r="T31" s="10">
        <f ca="1">IFERROR(INDIRECT(T$17&amp;"!$I$16"),"")</f>
        <v>0</v>
      </c>
      <c r="U31" s="9">
        <f ca="1">IFERROR(INDIRECT(T$17&amp;"!$J$16"),"")</f>
        <v>0</v>
      </c>
      <c r="V31" s="10">
        <f ca="1">IFERROR(INDIRECT(V$17&amp;"!$I$16"),"")</f>
        <v>0</v>
      </c>
      <c r="W31" s="9">
        <f ca="1">IFERROR(INDIRECT(V$17&amp;"!$J$16"),"")</f>
        <v>0</v>
      </c>
      <c r="X31" s="10">
        <f ca="1">IFERROR(INDIRECT(X$17&amp;"!$I$16"),"")</f>
        <v>0</v>
      </c>
      <c r="Y31" s="9">
        <f ca="1">IFERROR(INDIRECT(X$17&amp;"!$J$16"),"")</f>
        <v>0</v>
      </c>
      <c r="Z31" s="10">
        <f ca="1">IFERROR(INDIRECT(Z$17&amp;"!$I$16"),"")</f>
        <v>0</v>
      </c>
      <c r="AA31" s="9">
        <f ca="1">IFERROR(INDIRECT(Z$17&amp;"!$J$16"),"")</f>
        <v>0</v>
      </c>
      <c r="AB31" s="8">
        <f t="shared" ca="1" si="0"/>
        <v>0</v>
      </c>
      <c r="AC31" s="7">
        <f t="shared" ca="1" si="0"/>
        <v>0</v>
      </c>
    </row>
    <row r="32" spans="2:31" ht="15.75" thickBot="1" x14ac:dyDescent="0.3">
      <c r="B32" s="16" t="s">
        <v>5</v>
      </c>
      <c r="C32" s="15" t="s">
        <v>4</v>
      </c>
      <c r="D32" s="10">
        <f ca="1">IFERROR(INDIRECT(D$17&amp;"!$I$17"),"")</f>
        <v>0</v>
      </c>
      <c r="E32" s="9">
        <f ca="1">IFERROR(INDIRECT(D$17&amp;"!$J$17"),"")</f>
        <v>0</v>
      </c>
      <c r="F32" s="10">
        <f ca="1">IFERROR(INDIRECT(F$17&amp;"!$I$17"),"")</f>
        <v>0</v>
      </c>
      <c r="G32" s="9">
        <f ca="1">IFERROR(INDIRECT(F$17&amp;"!$J$17"),"")</f>
        <v>0</v>
      </c>
      <c r="H32" s="10">
        <f ca="1">IFERROR(INDIRECT(H$17&amp;"!$I$17"),"")</f>
        <v>0</v>
      </c>
      <c r="I32" s="9">
        <f ca="1">IFERROR(INDIRECT(H$17&amp;"!$J$17"),"")</f>
        <v>0</v>
      </c>
      <c r="J32" s="10">
        <f ca="1">IFERROR(INDIRECT(J$17&amp;"!$I$17"),"")</f>
        <v>0</v>
      </c>
      <c r="K32" s="9">
        <f ca="1">IFERROR(INDIRECT(J$17&amp;"!$J$17"),"")</f>
        <v>0</v>
      </c>
      <c r="L32" s="10">
        <f ca="1">IFERROR(INDIRECT(L$17&amp;"!$I$17"),"")</f>
        <v>0</v>
      </c>
      <c r="M32" s="9">
        <f ca="1">IFERROR(INDIRECT(L$17&amp;"!$J$17"),"")</f>
        <v>0</v>
      </c>
      <c r="N32" s="10">
        <f ca="1">IFERROR(INDIRECT(N$17&amp;"!$I$17"),"")</f>
        <v>0</v>
      </c>
      <c r="O32" s="9">
        <f ca="1">IFERROR(INDIRECT(N$17&amp;"!$J$17"),"")</f>
        <v>0</v>
      </c>
      <c r="P32" s="10">
        <f ca="1">IFERROR(INDIRECT(P$17&amp;"!$I$17"),"")</f>
        <v>0</v>
      </c>
      <c r="Q32" s="9">
        <f ca="1">IFERROR(INDIRECT(P$17&amp;"!$J$17"),"")</f>
        <v>0</v>
      </c>
      <c r="R32" s="10">
        <f ca="1">IFERROR(INDIRECT(R$17&amp;"!$I$17"),"")</f>
        <v>0</v>
      </c>
      <c r="S32" s="9">
        <f ca="1">IFERROR(INDIRECT(R$17&amp;"!$J$17"),"")</f>
        <v>0</v>
      </c>
      <c r="T32" s="10">
        <f ca="1">IFERROR(INDIRECT(T$17&amp;"!$I$17"),"")</f>
        <v>0</v>
      </c>
      <c r="U32" s="9">
        <f ca="1">IFERROR(INDIRECT(T$17&amp;"!$J$17"),"")</f>
        <v>0</v>
      </c>
      <c r="V32" s="10">
        <f ca="1">IFERROR(INDIRECT(V$17&amp;"!$I$17"),"")</f>
        <v>0</v>
      </c>
      <c r="W32" s="9">
        <f ca="1">IFERROR(INDIRECT(V$17&amp;"!$J$17"),"")</f>
        <v>0</v>
      </c>
      <c r="X32" s="10">
        <f ca="1">IFERROR(INDIRECT(X$17&amp;"!$I$17"),"")</f>
        <v>0</v>
      </c>
      <c r="Y32" s="9">
        <f ca="1">IFERROR(INDIRECT(X$17&amp;"!$J$17"),"")</f>
        <v>0</v>
      </c>
      <c r="Z32" s="10">
        <f ca="1">IFERROR(INDIRECT(Z$17&amp;"!$I$17"),"")</f>
        <v>0</v>
      </c>
      <c r="AA32" s="9">
        <f ca="1">IFERROR(INDIRECT(Z$17&amp;"!$J$17"),"")</f>
        <v>0</v>
      </c>
      <c r="AB32" s="8">
        <f t="shared" ca="1" si="0"/>
        <v>0</v>
      </c>
      <c r="AC32" s="7">
        <f t="shared" ca="1" si="0"/>
        <v>0</v>
      </c>
    </row>
    <row r="33" spans="2:29" x14ac:dyDescent="0.25">
      <c r="B33" s="105" t="s">
        <v>3</v>
      </c>
      <c r="C33" s="106"/>
      <c r="D33" s="14">
        <f ca="1">IFERROR(INDIRECT(D$17&amp;"!$I$18"),"")</f>
        <v>0</v>
      </c>
      <c r="E33" s="13">
        <f ca="1">IFERROR(INDIRECT(D$17&amp;"!$J$18"),"")</f>
        <v>0</v>
      </c>
      <c r="F33" s="14">
        <f ca="1">IFERROR(INDIRECT(F$17&amp;"!$I$18"),"")</f>
        <v>0</v>
      </c>
      <c r="G33" s="13">
        <f ca="1">IFERROR(INDIRECT(F$17&amp;"!$J$18"),"")</f>
        <v>0</v>
      </c>
      <c r="H33" s="14">
        <f ca="1">IFERROR(INDIRECT(H$17&amp;"!$I$18"),"")</f>
        <v>0</v>
      </c>
      <c r="I33" s="13">
        <f ca="1">IFERROR(INDIRECT(H$17&amp;"!$J$18"),"")</f>
        <v>0</v>
      </c>
      <c r="J33" s="14">
        <f ca="1">IFERROR(INDIRECT(J$17&amp;"!$I$18"),"")</f>
        <v>0</v>
      </c>
      <c r="K33" s="13">
        <f ca="1">IFERROR(INDIRECT(J$17&amp;"!$J$18"),"")</f>
        <v>0</v>
      </c>
      <c r="L33" s="14">
        <f ca="1">IFERROR(INDIRECT(L$17&amp;"!$I$18"),"")</f>
        <v>0</v>
      </c>
      <c r="M33" s="13">
        <f ca="1">IFERROR(INDIRECT(L$17&amp;"!$J$18"),"")</f>
        <v>0</v>
      </c>
      <c r="N33" s="14">
        <f ca="1">IFERROR(INDIRECT(N$17&amp;"!$I$18"),"")</f>
        <v>0</v>
      </c>
      <c r="O33" s="13">
        <f ca="1">IFERROR(INDIRECT(N$17&amp;"!$J$18"),"")</f>
        <v>0</v>
      </c>
      <c r="P33" s="14">
        <f ca="1">IFERROR(INDIRECT(P$17&amp;"!$I$18"),"")</f>
        <v>0</v>
      </c>
      <c r="Q33" s="13">
        <f ca="1">IFERROR(INDIRECT(P$17&amp;"!$J$18"),"")</f>
        <v>0</v>
      </c>
      <c r="R33" s="14">
        <f ca="1">IFERROR(INDIRECT(R$17&amp;"!$I$18"),"")</f>
        <v>0</v>
      </c>
      <c r="S33" s="13">
        <f ca="1">IFERROR(INDIRECT(R$17&amp;"!$J$18"),"")</f>
        <v>0</v>
      </c>
      <c r="T33" s="14">
        <f ca="1">IFERROR(INDIRECT(T$17&amp;"!$I$18"),"")</f>
        <v>0</v>
      </c>
      <c r="U33" s="13">
        <f ca="1">IFERROR(INDIRECT(T$17&amp;"!$J$18"),"")</f>
        <v>0</v>
      </c>
      <c r="V33" s="14">
        <f ca="1">IFERROR(INDIRECT(V$17&amp;"!$I$18"),"")</f>
        <v>0</v>
      </c>
      <c r="W33" s="13">
        <f ca="1">IFERROR(INDIRECT(V$17&amp;"!$J$18"),"")</f>
        <v>0</v>
      </c>
      <c r="X33" s="14">
        <f ca="1">IFERROR(INDIRECT(X$17&amp;"!$I$18"),"")</f>
        <v>0</v>
      </c>
      <c r="Y33" s="13">
        <f ca="1">IFERROR(INDIRECT(X$17&amp;"!$J$18"),"")</f>
        <v>0</v>
      </c>
      <c r="Z33" s="14">
        <f ca="1">IFERROR(INDIRECT(Z$17&amp;"!$I$18"),"")</f>
        <v>0</v>
      </c>
      <c r="AA33" s="13">
        <f ca="1">IFERROR(INDIRECT(Z$17&amp;"!$J$18"),"")</f>
        <v>0</v>
      </c>
      <c r="AB33" s="12">
        <f t="shared" ca="1" si="0"/>
        <v>0</v>
      </c>
      <c r="AC33" s="11">
        <f t="shared" ca="1" si="0"/>
        <v>0</v>
      </c>
    </row>
    <row r="34" spans="2:29" x14ac:dyDescent="0.25">
      <c r="B34" s="109" t="s">
        <v>2</v>
      </c>
      <c r="C34" s="110"/>
      <c r="D34" s="10">
        <f ca="1">IFERROR(INDIRECT(D$17&amp;"!$I$19"),"")</f>
        <v>0</v>
      </c>
      <c r="E34" s="9">
        <f ca="1">IFERROR(INDIRECT(D$17&amp;"!$J$19"),"")</f>
        <v>0</v>
      </c>
      <c r="F34" s="10">
        <f ca="1">IFERROR(INDIRECT(F$17&amp;"!$I$19"),"")</f>
        <v>0</v>
      </c>
      <c r="G34" s="9">
        <f ca="1">IFERROR(INDIRECT(F$17&amp;"!$J$19"),"")</f>
        <v>0</v>
      </c>
      <c r="H34" s="10">
        <f ca="1">IFERROR(INDIRECT(H$17&amp;"!$I$19"),"")</f>
        <v>0</v>
      </c>
      <c r="I34" s="9">
        <f ca="1">IFERROR(INDIRECT(H$17&amp;"!$J$19"),"")</f>
        <v>0</v>
      </c>
      <c r="J34" s="10">
        <f ca="1">IFERROR(INDIRECT(J$17&amp;"!$I$19"),"")</f>
        <v>0</v>
      </c>
      <c r="K34" s="9">
        <f ca="1">IFERROR(INDIRECT(J$17&amp;"!$J$19"),"")</f>
        <v>0</v>
      </c>
      <c r="L34" s="10">
        <f ca="1">IFERROR(INDIRECT(L$17&amp;"!$I$19"),"")</f>
        <v>0</v>
      </c>
      <c r="M34" s="9">
        <f ca="1">IFERROR(INDIRECT(L$17&amp;"!$J$19"),"")</f>
        <v>0</v>
      </c>
      <c r="N34" s="10">
        <f ca="1">IFERROR(INDIRECT(N$17&amp;"!$I$19"),"")</f>
        <v>0</v>
      </c>
      <c r="O34" s="9">
        <f ca="1">IFERROR(INDIRECT(N$17&amp;"!$J$19"),"")</f>
        <v>0</v>
      </c>
      <c r="P34" s="10">
        <f ca="1">IFERROR(INDIRECT(P$17&amp;"!$I$19"),"")</f>
        <v>0</v>
      </c>
      <c r="Q34" s="9">
        <f ca="1">IFERROR(INDIRECT(P$17&amp;"!$J$19"),"")</f>
        <v>0</v>
      </c>
      <c r="R34" s="10">
        <f ca="1">IFERROR(INDIRECT(R$17&amp;"!$I$19"),"")</f>
        <v>0</v>
      </c>
      <c r="S34" s="9">
        <f ca="1">IFERROR(INDIRECT(R$17&amp;"!$J$19"),"")</f>
        <v>0</v>
      </c>
      <c r="T34" s="10">
        <f ca="1">IFERROR(INDIRECT(T$17&amp;"!$I$19"),"")</f>
        <v>0</v>
      </c>
      <c r="U34" s="9">
        <f ca="1">IFERROR(INDIRECT(T$17&amp;"!$J$19"),"")</f>
        <v>0</v>
      </c>
      <c r="V34" s="10">
        <f ca="1">IFERROR(INDIRECT(V$17&amp;"!$I$19"),"")</f>
        <v>0</v>
      </c>
      <c r="W34" s="9">
        <f ca="1">IFERROR(INDIRECT(V$17&amp;"!$J$19"),"")</f>
        <v>0</v>
      </c>
      <c r="X34" s="10">
        <f ca="1">IFERROR(INDIRECT(X$17&amp;"!$I$19"),"")</f>
        <v>0</v>
      </c>
      <c r="Y34" s="9">
        <f ca="1">IFERROR(INDIRECT(X$17&amp;"!$J$19"),"")</f>
        <v>0</v>
      </c>
      <c r="Z34" s="10">
        <f ca="1">IFERROR(INDIRECT(Z$17&amp;"!$I$19"),"")</f>
        <v>0</v>
      </c>
      <c r="AA34" s="9">
        <f ca="1">IFERROR(INDIRECT(Z$17&amp;"!$J$19"),"")</f>
        <v>0</v>
      </c>
      <c r="AB34" s="8">
        <f t="shared" ca="1" si="0"/>
        <v>0</v>
      </c>
      <c r="AC34" s="7">
        <f t="shared" ca="1" si="0"/>
        <v>0</v>
      </c>
    </row>
    <row r="35" spans="2:29" x14ac:dyDescent="0.25">
      <c r="B35" s="109" t="s">
        <v>1</v>
      </c>
      <c r="C35" s="110"/>
      <c r="D35" s="10">
        <f ca="1">IFERROR(INDIRECT(D$17&amp;"!$I$20"),"")</f>
        <v>0</v>
      </c>
      <c r="E35" s="9">
        <f ca="1">IFERROR(INDIRECT(D$17&amp;"!$J$20"),"")</f>
        <v>0</v>
      </c>
      <c r="F35" s="10">
        <f ca="1">IFERROR(INDIRECT(F$17&amp;"!$I$20"),"")</f>
        <v>0</v>
      </c>
      <c r="G35" s="9">
        <f ca="1">IFERROR(INDIRECT(F$17&amp;"!$J$20"),"")</f>
        <v>0</v>
      </c>
      <c r="H35" s="10">
        <f ca="1">IFERROR(INDIRECT(H$17&amp;"!$I$20"),"")</f>
        <v>0</v>
      </c>
      <c r="I35" s="9">
        <f ca="1">IFERROR(INDIRECT(H$17&amp;"!$J$20"),"")</f>
        <v>0</v>
      </c>
      <c r="J35" s="10">
        <f ca="1">IFERROR(INDIRECT(J$17&amp;"!$I$20"),"")</f>
        <v>0</v>
      </c>
      <c r="K35" s="9">
        <f ca="1">IFERROR(INDIRECT(J$17&amp;"!$J$20"),"")</f>
        <v>0</v>
      </c>
      <c r="L35" s="10">
        <f ca="1">IFERROR(INDIRECT(L$17&amp;"!$I$20"),"")</f>
        <v>0</v>
      </c>
      <c r="M35" s="9">
        <f ca="1">IFERROR(INDIRECT(L$17&amp;"!$J$20"),"")</f>
        <v>0</v>
      </c>
      <c r="N35" s="10">
        <f ca="1">IFERROR(INDIRECT(N$17&amp;"!$I$20"),"")</f>
        <v>0</v>
      </c>
      <c r="O35" s="9">
        <f ca="1">IFERROR(INDIRECT(N$17&amp;"!$J$20"),"")</f>
        <v>0</v>
      </c>
      <c r="P35" s="10">
        <f ca="1">IFERROR(INDIRECT(P$17&amp;"!$I$20"),"")</f>
        <v>0</v>
      </c>
      <c r="Q35" s="9">
        <f ca="1">IFERROR(INDIRECT(P$17&amp;"!$J$20"),"")</f>
        <v>0</v>
      </c>
      <c r="R35" s="10">
        <f ca="1">IFERROR(INDIRECT(R$17&amp;"!$I$20"),"")</f>
        <v>0</v>
      </c>
      <c r="S35" s="9">
        <f ca="1">IFERROR(INDIRECT(R$17&amp;"!$J$20"),"")</f>
        <v>0</v>
      </c>
      <c r="T35" s="10">
        <f ca="1">IFERROR(INDIRECT(T$17&amp;"!$I$20"),"")</f>
        <v>0</v>
      </c>
      <c r="U35" s="9">
        <f ca="1">IFERROR(INDIRECT(T$17&amp;"!$J$20"),"")</f>
        <v>0</v>
      </c>
      <c r="V35" s="10">
        <f ca="1">IFERROR(INDIRECT(V$17&amp;"!$I$20"),"")</f>
        <v>0</v>
      </c>
      <c r="W35" s="9">
        <f ca="1">IFERROR(INDIRECT(V$17&amp;"!$J$20"),"")</f>
        <v>0</v>
      </c>
      <c r="X35" s="10">
        <f ca="1">IFERROR(INDIRECT(X$17&amp;"!$I$20"),"")</f>
        <v>0</v>
      </c>
      <c r="Y35" s="9">
        <f ca="1">IFERROR(INDIRECT(X$17&amp;"!$J$20"),"")</f>
        <v>0</v>
      </c>
      <c r="Z35" s="10">
        <f ca="1">IFERROR(INDIRECT(Z$17&amp;"!$I$20"),"")</f>
        <v>0</v>
      </c>
      <c r="AA35" s="9">
        <f ca="1">IFERROR(INDIRECT(Z$17&amp;"!$J$20"),"")</f>
        <v>0</v>
      </c>
      <c r="AB35" s="8">
        <f t="shared" ca="1" si="0"/>
        <v>0</v>
      </c>
      <c r="AC35" s="7">
        <f t="shared" ca="1" si="0"/>
        <v>0</v>
      </c>
    </row>
    <row r="36" spans="2:29" ht="15.75" thickBot="1" x14ac:dyDescent="0.3">
      <c r="B36" s="103" t="s">
        <v>0</v>
      </c>
      <c r="C36" s="104"/>
      <c r="D36" s="6">
        <f ca="1">IFERROR(INDIRECT(D$17&amp;"!$I$21"),"")</f>
        <v>0</v>
      </c>
      <c r="E36" s="5">
        <f ca="1">IFERROR(INDIRECT(D$17&amp;"!$J$21"),"")</f>
        <v>0</v>
      </c>
      <c r="F36" s="6">
        <f ca="1">IFERROR(INDIRECT(F$17&amp;"!$I$21"),"")</f>
        <v>0</v>
      </c>
      <c r="G36" s="5">
        <f ca="1">IFERROR(INDIRECT(F$17&amp;"!$J$21"),"")</f>
        <v>0</v>
      </c>
      <c r="H36" s="6">
        <f ca="1">IFERROR(INDIRECT(H$17&amp;"!$I$21"),"")</f>
        <v>0</v>
      </c>
      <c r="I36" s="5">
        <f ca="1">IFERROR(INDIRECT(H$17&amp;"!$J$21"),"")</f>
        <v>0</v>
      </c>
      <c r="J36" s="6">
        <f ca="1">IFERROR(INDIRECT(J$17&amp;"!$I$21"),"")</f>
        <v>0</v>
      </c>
      <c r="K36" s="5">
        <f ca="1">IFERROR(INDIRECT(J$17&amp;"!$J$21"),"")</f>
        <v>0</v>
      </c>
      <c r="L36" s="6">
        <f ca="1">IFERROR(INDIRECT(L$17&amp;"!$I$21"),"")</f>
        <v>0</v>
      </c>
      <c r="M36" s="5">
        <f ca="1">IFERROR(INDIRECT(L$17&amp;"!$J$21"),"")</f>
        <v>0</v>
      </c>
      <c r="N36" s="6">
        <f ca="1">IFERROR(INDIRECT(N$17&amp;"!$I$21"),"")</f>
        <v>0</v>
      </c>
      <c r="O36" s="5">
        <f ca="1">IFERROR(INDIRECT(N$17&amp;"!$J$21"),"")</f>
        <v>0</v>
      </c>
      <c r="P36" s="6">
        <f ca="1">IFERROR(INDIRECT(P$17&amp;"!$I$21"),"")</f>
        <v>0</v>
      </c>
      <c r="Q36" s="5">
        <f ca="1">IFERROR(INDIRECT(P$17&amp;"!$J$21"),"")</f>
        <v>0</v>
      </c>
      <c r="R36" s="6">
        <f ca="1">IFERROR(INDIRECT(R$17&amp;"!$I$21"),"")</f>
        <v>0</v>
      </c>
      <c r="S36" s="5">
        <f ca="1">IFERROR(INDIRECT(R$17&amp;"!$J$21"),"")</f>
        <v>0</v>
      </c>
      <c r="T36" s="6">
        <f ca="1">IFERROR(INDIRECT(T$17&amp;"!$I$21"),"")</f>
        <v>0</v>
      </c>
      <c r="U36" s="5">
        <f ca="1">IFERROR(INDIRECT(T$17&amp;"!$J$21"),"")</f>
        <v>0</v>
      </c>
      <c r="V36" s="6">
        <f ca="1">IFERROR(INDIRECT(V$17&amp;"!$I$21"),"")</f>
        <v>0</v>
      </c>
      <c r="W36" s="5">
        <f ca="1">IFERROR(INDIRECT(V$17&amp;"!$J$21"),"")</f>
        <v>0</v>
      </c>
      <c r="X36" s="6">
        <f ca="1">IFERROR(INDIRECT(X$17&amp;"!$I$21"),"")</f>
        <v>0</v>
      </c>
      <c r="Y36" s="5">
        <f ca="1">IFERROR(INDIRECT(X$17&amp;"!$J$21"),"")</f>
        <v>0</v>
      </c>
      <c r="Z36" s="6">
        <f ca="1">IFERROR(INDIRECT(Z$17&amp;"!$I$21"),"")</f>
        <v>0</v>
      </c>
      <c r="AA36" s="5">
        <f ca="1">IFERROR(INDIRECT(Z$17&amp;"!$J$21"),"")</f>
        <v>0</v>
      </c>
      <c r="AB36" s="4">
        <f t="shared" ca="1" si="0"/>
        <v>0</v>
      </c>
      <c r="AC36" s="3">
        <f t="shared" ca="1" si="0"/>
        <v>0</v>
      </c>
    </row>
  </sheetData>
  <sheetProtection formatColumns="0" formatRows="0"/>
  <mergeCells count="76">
    <mergeCell ref="AB17:AC17"/>
    <mergeCell ref="B36:C36"/>
    <mergeCell ref="T17:U17"/>
    <mergeCell ref="G13:I13"/>
    <mergeCell ref="G14:I14"/>
    <mergeCell ref="B33:C33"/>
    <mergeCell ref="B17:C17"/>
    <mergeCell ref="H17:I17"/>
    <mergeCell ref="J17:K17"/>
    <mergeCell ref="B35:C35"/>
    <mergeCell ref="B34:C34"/>
    <mergeCell ref="R17:S17"/>
    <mergeCell ref="V17:W17"/>
    <mergeCell ref="X17:Y17"/>
    <mergeCell ref="D17:E17"/>
    <mergeCell ref="F17:G17"/>
    <mergeCell ref="Z9:AA9"/>
    <mergeCell ref="D10:E10"/>
    <mergeCell ref="N8:O8"/>
    <mergeCell ref="P8:Q8"/>
    <mergeCell ref="R8:S8"/>
    <mergeCell ref="T8:U8"/>
    <mergeCell ref="V8:W8"/>
    <mergeCell ref="D8:E8"/>
    <mergeCell ref="F8:G8"/>
    <mergeCell ref="H8:I8"/>
    <mergeCell ref="Z8:AA8"/>
    <mergeCell ref="X8:Y8"/>
    <mergeCell ref="L8:M8"/>
    <mergeCell ref="T9:U9"/>
    <mergeCell ref="V9:W9"/>
    <mergeCell ref="X9:Y9"/>
    <mergeCell ref="Z17:AA17"/>
    <mergeCell ref="D13:F13"/>
    <mergeCell ref="D14:F14"/>
    <mergeCell ref="L17:M17"/>
    <mergeCell ref="N17:O17"/>
    <mergeCell ref="P17:Q17"/>
    <mergeCell ref="J13:L13"/>
    <mergeCell ref="J14:L14"/>
    <mergeCell ref="M14:O14"/>
    <mergeCell ref="M13:O13"/>
    <mergeCell ref="J8:K8"/>
    <mergeCell ref="T11:U11"/>
    <mergeCell ref="V11:W11"/>
    <mergeCell ref="X11:Y11"/>
    <mergeCell ref="L11:M11"/>
    <mergeCell ref="N11:O11"/>
    <mergeCell ref="L9:M9"/>
    <mergeCell ref="N9:O9"/>
    <mergeCell ref="P9:Q9"/>
    <mergeCell ref="R9:S9"/>
    <mergeCell ref="J10:K10"/>
    <mergeCell ref="L10:M10"/>
    <mergeCell ref="N10:O10"/>
    <mergeCell ref="Z11:AA11"/>
    <mergeCell ref="P10:Q10"/>
    <mergeCell ref="R10:S10"/>
    <mergeCell ref="T10:U10"/>
    <mergeCell ref="V10:W10"/>
    <mergeCell ref="X10:Y10"/>
    <mergeCell ref="Z10:AA10"/>
    <mergeCell ref="P11:Q11"/>
    <mergeCell ref="R11:S11"/>
    <mergeCell ref="B9:C9"/>
    <mergeCell ref="B10:C10"/>
    <mergeCell ref="F11:G11"/>
    <mergeCell ref="H11:I11"/>
    <mergeCell ref="J11:K11"/>
    <mergeCell ref="F10:G10"/>
    <mergeCell ref="H10:I10"/>
    <mergeCell ref="D11:E11"/>
    <mergeCell ref="D9:E9"/>
    <mergeCell ref="F9:G9"/>
    <mergeCell ref="H9:I9"/>
    <mergeCell ref="J9:K9"/>
  </mergeCells>
  <conditionalFormatting sqref="D19:AC36">
    <cfRule type="cellIs" dxfId="492" priority="8" operator="equal">
      <formula>0</formula>
    </cfRule>
  </conditionalFormatting>
  <conditionalFormatting sqref="D36:AC36">
    <cfRule type="cellIs" dxfId="491" priority="2" operator="lessThan">
      <formula>0</formula>
    </cfRule>
  </conditionalFormatting>
  <dataValidations count="1">
    <dataValidation type="list" allowBlank="1" showInputMessage="1" showErrorMessage="1" sqref="D11:AA11" xr:uid="{00000000-0002-0000-0000-000000000000}">
      <formula1>$AH$2:$AH$12</formula1>
    </dataValidation>
  </dataValidations>
  <pageMargins left="3.937007874015748E-2" right="3.937007874015748E-2" top="0.74803149606299213" bottom="0.74803149606299213" header="0.31496062992125984" footer="0.31496062992125984"/>
  <pageSetup paperSize="9" scale="47" fitToHeight="0" orientation="landscape" r:id="rId1"/>
  <ignoredErrors>
    <ignoredError sqref="F9:AA11 M14 J14" unlockedFormula="1"/>
    <ignoredError sqref="E19:AB36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IF(Přehled!T9="","",Přehled!T9)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září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21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1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Přehled!T11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srpen!E18-SUM(J4:J5)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srpen!E19-SUM(J8)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VALUE(CONCATENATE("01",".","09",".",Přehled!$C$4))</f>
        <v>44805</v>
      </c>
      <c r="D24" s="54" t="str">
        <f>IF(C24="","",IF(ISERROR(VLOOKUP(C24,Přehled!AE:AE,1,0)),TEXT(C24,"ddd"),"sv"))</f>
        <v>čt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44806</v>
      </c>
      <c r="D25" s="54" t="str">
        <f>IF(C25="","",IF(ISERROR(VLOOKUP(C25,Přehled!AE:AE,1,0)),TEXT(C25,"ddd"),"sv"))</f>
        <v>pá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44807</v>
      </c>
      <c r="D26" s="54" t="str">
        <f>IF(C26="","",IF(ISERROR(VLOOKUP(C26,Přehled!AE:AE,1,0)),TEXT(C26,"ddd"),"sv"))</f>
        <v>so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 t="str">
        <f t="shared" si="4"/>
        <v/>
      </c>
      <c r="K26" s="62"/>
      <c r="L26" s="63"/>
    </row>
    <row r="27" spans="3:12" x14ac:dyDescent="0.25">
      <c r="C27" s="81">
        <f t="shared" si="5"/>
        <v>44808</v>
      </c>
      <c r="D27" s="54" t="str">
        <f>IF(C27="","",IF(ISERROR(VLOOKUP(C27,Přehled!AE:AE,1,0)),TEXT(C27,"ddd"),"sv"))</f>
        <v>ne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 t="str">
        <f t="shared" si="4"/>
        <v/>
      </c>
      <c r="K27" s="62"/>
      <c r="L27" s="63"/>
    </row>
    <row r="28" spans="3:12" x14ac:dyDescent="0.25">
      <c r="C28" s="81">
        <f t="shared" si="5"/>
        <v>44809</v>
      </c>
      <c r="D28" s="54" t="str">
        <f>IF(C28="","",IF(ISERROR(VLOOKUP(C28,Přehled!AE:AE,1,0)),TEXT(C28,"ddd"),"sv"))</f>
        <v>po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44810</v>
      </c>
      <c r="D29" s="54" t="str">
        <f>IF(C29="","",IF(ISERROR(VLOOKUP(C29,Přehled!AE:AE,1,0)),TEXT(C29,"ddd"),"sv"))</f>
        <v>út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44811</v>
      </c>
      <c r="D30" s="54" t="str">
        <f>IF(C30="","",IF(ISERROR(VLOOKUP(C30,Přehled!AE:AE,1,0)),TEXT(C30,"ddd"),"sv"))</f>
        <v>st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44812</v>
      </c>
      <c r="D31" s="54" t="str">
        <f>IF(C31="","",IF(ISERROR(VLOOKUP(C31,Přehled!AE:AE,1,0)),TEXT(C31,"ddd"),"sv"))</f>
        <v>čt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44813</v>
      </c>
      <c r="D32" s="54" t="str">
        <f>IF(C32="","",IF(ISERROR(VLOOKUP(C32,Přehled!AE:AE,1,0)),TEXT(C32,"ddd"),"sv"))</f>
        <v>pá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44814</v>
      </c>
      <c r="D33" s="54" t="str">
        <f>IF(C33="","",IF(ISERROR(VLOOKUP(C33,Přehled!AE:AE,1,0)),TEXT(C33,"ddd"),"sv"))</f>
        <v>so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 t="str">
        <f t="shared" si="4"/>
        <v/>
      </c>
      <c r="K33" s="62"/>
      <c r="L33" s="63"/>
    </row>
    <row r="34" spans="3:12" x14ac:dyDescent="0.25">
      <c r="C34" s="81">
        <f t="shared" si="5"/>
        <v>44815</v>
      </c>
      <c r="D34" s="54" t="str">
        <f>IF(C34="","",IF(ISERROR(VLOOKUP(C34,Přehled!AE:AE,1,0)),TEXT(C34,"ddd"),"sv"))</f>
        <v>ne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 t="str">
        <f t="shared" si="4"/>
        <v/>
      </c>
      <c r="K34" s="62"/>
      <c r="L34" s="63"/>
    </row>
    <row r="35" spans="3:12" x14ac:dyDescent="0.25">
      <c r="C35" s="81">
        <f t="shared" si="5"/>
        <v>44816</v>
      </c>
      <c r="D35" s="54" t="str">
        <f>IF(C35="","",IF(ISERROR(VLOOKUP(C35,Přehled!AE:AE,1,0)),TEXT(C35,"ddd"),"sv"))</f>
        <v>po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44817</v>
      </c>
      <c r="D36" s="54" t="str">
        <f>IF(C36="","",IF(ISERROR(VLOOKUP(C36,Přehled!AE:AE,1,0)),TEXT(C36,"ddd"),"sv"))</f>
        <v>út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44818</v>
      </c>
      <c r="D37" s="54" t="str">
        <f>IF(C37="","",IF(ISERROR(VLOOKUP(C37,Přehled!AE:AE,1,0)),TEXT(C37,"ddd"),"sv"))</f>
        <v>st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44819</v>
      </c>
      <c r="D38" s="54" t="str">
        <f>IF(C38="","",IF(ISERROR(VLOOKUP(C38,Přehled!AE:AE,1,0)),TEXT(C38,"ddd"),"sv"))</f>
        <v>čt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44820</v>
      </c>
      <c r="D39" s="54" t="str">
        <f>IF(C39="","",IF(ISERROR(VLOOKUP(C39,Přehled!AE:AE,1,0)),TEXT(C39,"ddd"),"sv"))</f>
        <v>pá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44821</v>
      </c>
      <c r="D40" s="54" t="str">
        <f>IF(C40="","",IF(ISERROR(VLOOKUP(C40,Přehled!AE:AE,1,0)),TEXT(C40,"ddd"),"sv"))</f>
        <v>so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 t="str">
        <f t="shared" si="4"/>
        <v/>
      </c>
      <c r="K40" s="62"/>
      <c r="L40" s="63"/>
    </row>
    <row r="41" spans="3:12" x14ac:dyDescent="0.25">
      <c r="C41" s="81">
        <f t="shared" si="5"/>
        <v>44822</v>
      </c>
      <c r="D41" s="54" t="str">
        <f>IF(C41="","",IF(ISERROR(VLOOKUP(C41,Přehled!AE:AE,1,0)),TEXT(C41,"ddd"),"sv"))</f>
        <v>ne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 t="str">
        <f t="shared" si="4"/>
        <v/>
      </c>
      <c r="K41" s="62"/>
      <c r="L41" s="63"/>
    </row>
    <row r="42" spans="3:12" x14ac:dyDescent="0.25">
      <c r="C42" s="81">
        <f t="shared" si="5"/>
        <v>44823</v>
      </c>
      <c r="D42" s="54" t="str">
        <f>IF(C42="","",IF(ISERROR(VLOOKUP(C42,Přehled!AE:AE,1,0)),TEXT(C42,"ddd"),"sv"))</f>
        <v>po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44824</v>
      </c>
      <c r="D43" s="54" t="str">
        <f>IF(C43="","",IF(ISERROR(VLOOKUP(C43,Přehled!AE:AE,1,0)),TEXT(C43,"ddd"),"sv"))</f>
        <v>út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44825</v>
      </c>
      <c r="D44" s="54" t="str">
        <f>IF(C44="","",IF(ISERROR(VLOOKUP(C44,Přehled!AE:AE,1,0)),TEXT(C44,"ddd"),"sv"))</f>
        <v>st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44826</v>
      </c>
      <c r="D45" s="54" t="str">
        <f>IF(C45="","",IF(ISERROR(VLOOKUP(C45,Přehled!AE:AE,1,0)),TEXT(C45,"ddd"),"sv"))</f>
        <v>čt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44827</v>
      </c>
      <c r="D46" s="54" t="str">
        <f>IF(C46="","",IF(ISERROR(VLOOKUP(C46,Přehled!AE:AE,1,0)),TEXT(C46,"ddd"),"sv"))</f>
        <v>pá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44828</v>
      </c>
      <c r="D47" s="54" t="str">
        <f>IF(C47="","",IF(ISERROR(VLOOKUP(C47,Přehled!AE:AE,1,0)),TEXT(C47,"ddd"),"sv"))</f>
        <v>so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 t="str">
        <f t="shared" si="4"/>
        <v/>
      </c>
      <c r="K47" s="62"/>
      <c r="L47" s="63"/>
    </row>
    <row r="48" spans="3:12" x14ac:dyDescent="0.25">
      <c r="C48" s="81">
        <f t="shared" si="7"/>
        <v>44829</v>
      </c>
      <c r="D48" s="54" t="str">
        <f>IF(C48="","",IF(ISERROR(VLOOKUP(C48,Přehled!AE:AE,1,0)),TEXT(C48,"ddd"),"sv"))</f>
        <v>ne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 t="str">
        <f t="shared" si="4"/>
        <v/>
      </c>
      <c r="K48" s="62"/>
      <c r="L48" s="63"/>
    </row>
    <row r="49" spans="3:12" x14ac:dyDescent="0.25">
      <c r="C49" s="81">
        <f t="shared" si="7"/>
        <v>44830</v>
      </c>
      <c r="D49" s="54" t="str">
        <f>IF(C49="","",IF(ISERROR(VLOOKUP(C49,Přehled!AE:AE,1,0)),TEXT(C49,"ddd"),"sv"))</f>
        <v>po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44831</v>
      </c>
      <c r="D50" s="54" t="str">
        <f>IF(C50="","",IF(ISERROR(VLOOKUP(C50,Přehled!AE:AE,1,0)),TEXT(C50,"ddd"),"sv"))</f>
        <v>út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44832</v>
      </c>
      <c r="D51" s="54" t="str">
        <f>IF(C51="","",IF(ISERROR(VLOOKUP(C51,Přehled!AE:AE,1,0)),TEXT(C51,"ddd"),"sv"))</f>
        <v>sv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 t="str">
        <f t="shared" si="4"/>
        <v/>
      </c>
      <c r="K51" s="62"/>
      <c r="L51" s="63"/>
    </row>
    <row r="52" spans="3:12" x14ac:dyDescent="0.25">
      <c r="C52" s="81">
        <f t="shared" si="7"/>
        <v>44833</v>
      </c>
      <c r="D52" s="54" t="str">
        <f>IF(C52="","",IF(ISERROR(VLOOKUP(C52,Přehled!AE:AE,1,0)),TEXT(C52,"ddd"),"sv"))</f>
        <v>čt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44834</v>
      </c>
      <c r="D53" s="54" t="str">
        <f>IF(C53="","",IF(ISERROR(VLOOKUP(C53,Přehled!AE:AE,1,0)),TEXT(C53,"ddd"),"sv"))</f>
        <v>pá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 t="str">
        <f t="shared" ref="C54" si="8">IFERROR(IF(MONTH(C53+1)&lt;&gt;MONTH(C53),"",C53+1),"")</f>
        <v/>
      </c>
      <c r="D54" s="54" t="str">
        <f>IF(C54="","",IF(ISERROR(VLOOKUP(C54,Přehled!AE:AE,1,0)),TEXT(C54,"ddd"),"sv"))</f>
        <v/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163" priority="41" operator="lessThan">
      <formula>0</formula>
    </cfRule>
  </conditionalFormatting>
  <conditionalFormatting sqref="D25:D54">
    <cfRule type="expression" dxfId="162" priority="25">
      <formula>$C25=""</formula>
    </cfRule>
    <cfRule type="expression" dxfId="161" priority="26">
      <formula>$D25="ne"</formula>
    </cfRule>
    <cfRule type="expression" dxfId="160" priority="27">
      <formula>$D25="so"</formula>
    </cfRule>
    <cfRule type="expression" dxfId="159" priority="28">
      <formula>$D25="sv"</formula>
    </cfRule>
  </conditionalFormatting>
  <conditionalFormatting sqref="D24">
    <cfRule type="expression" dxfId="158" priority="37">
      <formula>$C24=""</formula>
    </cfRule>
    <cfRule type="expression" dxfId="157" priority="38">
      <formula>$D24="ne"</formula>
    </cfRule>
    <cfRule type="expression" dxfId="156" priority="39">
      <formula>$D24="so"</formula>
    </cfRule>
    <cfRule type="expression" dxfId="155" priority="40">
      <formula>$D24="sv"</formula>
    </cfRule>
  </conditionalFormatting>
  <conditionalFormatting sqref="C24">
    <cfRule type="expression" dxfId="154" priority="33">
      <formula>$C24=""</formula>
    </cfRule>
    <cfRule type="expression" dxfId="153" priority="34">
      <formula>$D24="ne"</formula>
    </cfRule>
    <cfRule type="expression" dxfId="152" priority="35">
      <formula>$D24="so"</formula>
    </cfRule>
    <cfRule type="expression" dxfId="151" priority="36">
      <formula>$D24="sv"</formula>
    </cfRule>
  </conditionalFormatting>
  <conditionalFormatting sqref="C25:C54">
    <cfRule type="expression" dxfId="150" priority="29">
      <formula>$C25=""</formula>
    </cfRule>
    <cfRule type="expression" dxfId="149" priority="30">
      <formula>$D25="ne"</formula>
    </cfRule>
    <cfRule type="expression" dxfId="148" priority="31">
      <formula>$D25="so"</formula>
    </cfRule>
    <cfRule type="expression" dxfId="147" priority="32">
      <formula>$D25="sv"</formula>
    </cfRule>
  </conditionalFormatting>
  <conditionalFormatting sqref="E24:F54">
    <cfRule type="expression" dxfId="146" priority="20">
      <formula>$C24=""</formula>
    </cfRule>
    <cfRule type="expression" dxfId="145" priority="21">
      <formula>$D24="ne"</formula>
    </cfRule>
    <cfRule type="expression" dxfId="144" priority="22">
      <formula>$D24="so"</formula>
    </cfRule>
    <cfRule type="expression" dxfId="143" priority="23">
      <formula>$D24="sv"</formula>
    </cfRule>
  </conditionalFormatting>
  <conditionalFormatting sqref="L24:L54 E24:F54">
    <cfRule type="expression" dxfId="142" priority="24">
      <formula>IFERROR(VLOOKUP($L24,$H:$K,4,0),"")="A"</formula>
    </cfRule>
  </conditionalFormatting>
  <conditionalFormatting sqref="G24:I54">
    <cfRule type="expression" dxfId="141" priority="16">
      <formula>$C24=""</formula>
    </cfRule>
    <cfRule type="expression" dxfId="140" priority="17">
      <formula>$D24="ne"</formula>
    </cfRule>
    <cfRule type="expression" dxfId="139" priority="18">
      <formula>$D24="so"</formula>
    </cfRule>
    <cfRule type="expression" dxfId="138" priority="19">
      <formula>$D24="sv"</formula>
    </cfRule>
  </conditionalFormatting>
  <conditionalFormatting sqref="K24:K54">
    <cfRule type="expression" dxfId="137" priority="3">
      <formula>$C24=""</formula>
    </cfRule>
    <cfRule type="expression" dxfId="136" priority="4">
      <formula>$D24="ne"</formula>
    </cfRule>
    <cfRule type="expression" dxfId="135" priority="5">
      <formula>$D24="so"</formula>
    </cfRule>
    <cfRule type="expression" dxfId="134" priority="6">
      <formula>$D24="sv"</formula>
    </cfRule>
  </conditionalFormatting>
  <conditionalFormatting sqref="J24:J54">
    <cfRule type="expression" dxfId="133" priority="7">
      <formula>$C24=""</formula>
    </cfRule>
    <cfRule type="expression" dxfId="132" priority="8">
      <formula>$D24="ne"</formula>
    </cfRule>
    <cfRule type="expression" dxfId="131" priority="9">
      <formula>$D24="so"</formula>
    </cfRule>
    <cfRule type="expression" dxfId="130" priority="10">
      <formula>$D24="sv"</formula>
    </cfRule>
  </conditionalFormatting>
  <conditionalFormatting sqref="L24:L54">
    <cfRule type="expression" dxfId="129" priority="11">
      <formula>$C24=""</formula>
    </cfRule>
    <cfRule type="expression" dxfId="128" priority="12">
      <formula>$D24="ne"</formula>
    </cfRule>
    <cfRule type="expression" dxfId="127" priority="13">
      <formula>$D24="so"</formula>
    </cfRule>
    <cfRule type="expression" dxfId="126" priority="14">
      <formula>$D24="sv"</formula>
    </cfRule>
    <cfRule type="expression" dxfId="125" priority="15">
      <formula>IFERROR(VLOOKUP($L24,$H:$K,4,0),"")="B"</formula>
    </cfRule>
  </conditionalFormatting>
  <conditionalFormatting sqref="G21:H21 J21">
    <cfRule type="expression" dxfId="124" priority="2">
      <formula>$G$21="Neodpracováno"</formula>
    </cfRule>
  </conditionalFormatting>
  <conditionalFormatting sqref="I21">
    <cfRule type="expression" dxfId="123" priority="1">
      <formula>$G$21="Neodpracováno"</formula>
    </cfRule>
  </conditionalFormatting>
  <dataValidations count="2">
    <dataValidation type="list" allowBlank="1" showInputMessage="1" showErrorMessage="1" sqref="K54" xr:uid="{00000000-0002-0000-0900-000000000000}">
      <formula1>$H$3:$H$19</formula1>
    </dataValidation>
    <dataValidation type="list" allowBlank="1" showInputMessage="1" showErrorMessage="1" sqref="K24:K53" xr:uid="{00000000-0002-0000-0900-000001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L63"/>
  <sheetViews>
    <sheetView showGridLines="0" workbookViewId="0">
      <selection activeCell="E26" sqref="E26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IF(Přehled!V9="","",Přehled!V9)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říjen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20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1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Přehled!V11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září!E18-SUM(J4:J5)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září!E19-SUM(J8)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VALUE(CONCATENATE("01",".","10",".",Přehled!$C$4))</f>
        <v>44835</v>
      </c>
      <c r="D24" s="54" t="str">
        <f>IF(C24="","",IF(ISERROR(VLOOKUP(C24,Přehled!AE:AE,1,0)),TEXT(C24,"ddd"),"sv"))</f>
        <v>so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 t="str">
        <f>IF(OR(C24="",D24="so",D24="ne",D24="sv"),"",IF(OR(K24="NA",ISBLANK(K24)),0,IF(K24="L",L24,IF(OR(K24="DP",K24="PVP",K24="SCP",K24="NáVP"),($E$13*24/2)/24,$E$13))))</f>
        <v/>
      </c>
      <c r="K24" s="62"/>
      <c r="L24" s="63"/>
    </row>
    <row r="25" spans="3:12" x14ac:dyDescent="0.25">
      <c r="C25" s="81">
        <f>IFERROR(IF(MONTH(C24+1)&lt;&gt;MONTH(C24),"",C24+1),"")</f>
        <v>44836</v>
      </c>
      <c r="D25" s="54" t="str">
        <f>IF(C25="","",IF(ISERROR(VLOOKUP(C25,Přehled!AE:AE,1,0)),TEXT(C25,"ddd"),"sv"))</f>
        <v>ne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 t="str">
        <f t="shared" ref="J25:J54" si="4">IF(OR(C25="",D25="so",D25="ne",D25="sv"),"",IF(OR(K25="NA",ISBLANK(K25)),0,IF(K25="L",L25,IF(OR(K25="DP",K25="PVP",K25="SCP",K25="NáVP"),($E$13*24/2)/24,$E$13))))</f>
        <v/>
      </c>
      <c r="K25" s="62"/>
      <c r="L25" s="63"/>
    </row>
    <row r="26" spans="3:12" x14ac:dyDescent="0.25">
      <c r="C26" s="81">
        <f t="shared" ref="C26:C43" si="5">IFERROR(IF(MONTH(C25+1)&lt;&gt;MONTH(C25),"",C25+1),"")</f>
        <v>44837</v>
      </c>
      <c r="D26" s="54" t="str">
        <f>IF(C26="","",IF(ISERROR(VLOOKUP(C26,Přehled!AE:AE,1,0)),TEXT(C26,"ddd"),"sv"))</f>
        <v>po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44838</v>
      </c>
      <c r="D27" s="54" t="str">
        <f>IF(C27="","",IF(ISERROR(VLOOKUP(C27,Přehled!AE:AE,1,0)),TEXT(C27,"ddd"),"sv"))</f>
        <v>út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44839</v>
      </c>
      <c r="D28" s="54" t="str">
        <f>IF(C28="","",IF(ISERROR(VLOOKUP(C28,Přehled!AE:AE,1,0)),TEXT(C28,"ddd"),"sv"))</f>
        <v>st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44840</v>
      </c>
      <c r="D29" s="54" t="str">
        <f>IF(C29="","",IF(ISERROR(VLOOKUP(C29,Přehled!AE:AE,1,0)),TEXT(C29,"ddd"),"sv"))</f>
        <v>čt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44841</v>
      </c>
      <c r="D30" s="54" t="str">
        <f>IF(C30="","",IF(ISERROR(VLOOKUP(C30,Přehled!AE:AE,1,0)),TEXT(C30,"ddd"),"sv"))</f>
        <v>pá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44842</v>
      </c>
      <c r="D31" s="54" t="str">
        <f>IF(C31="","",IF(ISERROR(VLOOKUP(C31,Přehled!AE:AE,1,0)),TEXT(C31,"ddd"),"sv"))</f>
        <v>so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 t="str">
        <f t="shared" si="4"/>
        <v/>
      </c>
      <c r="K31" s="62"/>
      <c r="L31" s="63"/>
    </row>
    <row r="32" spans="3:12" x14ac:dyDescent="0.25">
      <c r="C32" s="81">
        <f t="shared" si="5"/>
        <v>44843</v>
      </c>
      <c r="D32" s="54" t="str">
        <f>IF(C32="","",IF(ISERROR(VLOOKUP(C32,Přehled!AE:AE,1,0)),TEXT(C32,"ddd"),"sv"))</f>
        <v>ne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 t="str">
        <f t="shared" si="4"/>
        <v/>
      </c>
      <c r="K32" s="62"/>
      <c r="L32" s="63"/>
    </row>
    <row r="33" spans="3:12" x14ac:dyDescent="0.25">
      <c r="C33" s="81">
        <f t="shared" si="5"/>
        <v>44844</v>
      </c>
      <c r="D33" s="54" t="str">
        <f>IF(C33="","",IF(ISERROR(VLOOKUP(C33,Přehled!AE:AE,1,0)),TEXT(C33,"ddd"),"sv"))</f>
        <v>po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44845</v>
      </c>
      <c r="D34" s="54" t="str">
        <f>IF(C34="","",IF(ISERROR(VLOOKUP(C34,Přehled!AE:AE,1,0)),TEXT(C34,"ddd"),"sv"))</f>
        <v>út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44846</v>
      </c>
      <c r="D35" s="54" t="str">
        <f>IF(C35="","",IF(ISERROR(VLOOKUP(C35,Přehled!AE:AE,1,0)),TEXT(C35,"ddd"),"sv"))</f>
        <v>st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44847</v>
      </c>
      <c r="D36" s="54" t="str">
        <f>IF(C36="","",IF(ISERROR(VLOOKUP(C36,Přehled!AE:AE,1,0)),TEXT(C36,"ddd"),"sv"))</f>
        <v>čt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44848</v>
      </c>
      <c r="D37" s="54" t="str">
        <f>IF(C37="","",IF(ISERROR(VLOOKUP(C37,Přehled!AE:AE,1,0)),TEXT(C37,"ddd"),"sv"))</f>
        <v>pá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44849</v>
      </c>
      <c r="D38" s="54" t="str">
        <f>IF(C38="","",IF(ISERROR(VLOOKUP(C38,Přehled!AE:AE,1,0)),TEXT(C38,"ddd"),"sv"))</f>
        <v>so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 t="str">
        <f t="shared" si="4"/>
        <v/>
      </c>
      <c r="K38" s="62"/>
      <c r="L38" s="63"/>
    </row>
    <row r="39" spans="3:12" x14ac:dyDescent="0.25">
      <c r="C39" s="81">
        <f t="shared" si="5"/>
        <v>44850</v>
      </c>
      <c r="D39" s="54" t="str">
        <f>IF(C39="","",IF(ISERROR(VLOOKUP(C39,Přehled!AE:AE,1,0)),TEXT(C39,"ddd"),"sv"))</f>
        <v>ne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 t="str">
        <f t="shared" si="4"/>
        <v/>
      </c>
      <c r="K39" s="62"/>
      <c r="L39" s="63"/>
    </row>
    <row r="40" spans="3:12" x14ac:dyDescent="0.25">
      <c r="C40" s="81">
        <f t="shared" si="5"/>
        <v>44851</v>
      </c>
      <c r="D40" s="54" t="str">
        <f>IF(C40="","",IF(ISERROR(VLOOKUP(C40,Přehled!AE:AE,1,0)),TEXT(C40,"ddd"),"sv"))</f>
        <v>po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44852</v>
      </c>
      <c r="D41" s="54" t="str">
        <f>IF(C41="","",IF(ISERROR(VLOOKUP(C41,Přehled!AE:AE,1,0)),TEXT(C41,"ddd"),"sv"))</f>
        <v>út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44853</v>
      </c>
      <c r="D42" s="54" t="str">
        <f>IF(C42="","",IF(ISERROR(VLOOKUP(C42,Přehled!AE:AE,1,0)),TEXT(C42,"ddd"),"sv"))</f>
        <v>st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44854</v>
      </c>
      <c r="D43" s="54" t="str">
        <f>IF(C43="","",IF(ISERROR(VLOOKUP(C43,Přehled!AE:AE,1,0)),TEXT(C43,"ddd"),"sv"))</f>
        <v>čt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44855</v>
      </c>
      <c r="D44" s="54" t="str">
        <f>IF(C44="","",IF(ISERROR(VLOOKUP(C44,Přehled!AE:AE,1,0)),TEXT(C44,"ddd"),"sv"))</f>
        <v>pá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44856</v>
      </c>
      <c r="D45" s="54" t="str">
        <f>IF(C45="","",IF(ISERROR(VLOOKUP(C45,Přehled!AE:AE,1,0)),TEXT(C45,"ddd"),"sv"))</f>
        <v>so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 t="str">
        <f t="shared" si="4"/>
        <v/>
      </c>
      <c r="K45" s="62"/>
      <c r="L45" s="63"/>
    </row>
    <row r="46" spans="3:12" x14ac:dyDescent="0.25">
      <c r="C46" s="81">
        <f t="shared" si="7"/>
        <v>44857</v>
      </c>
      <c r="D46" s="54" t="str">
        <f>IF(C46="","",IF(ISERROR(VLOOKUP(C46,Přehled!AE:AE,1,0)),TEXT(C46,"ddd"),"sv"))</f>
        <v>ne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 t="str">
        <f t="shared" si="4"/>
        <v/>
      </c>
      <c r="K46" s="62"/>
      <c r="L46" s="63"/>
    </row>
    <row r="47" spans="3:12" x14ac:dyDescent="0.25">
      <c r="C47" s="81">
        <f t="shared" si="7"/>
        <v>44858</v>
      </c>
      <c r="D47" s="54" t="str">
        <f>IF(C47="","",IF(ISERROR(VLOOKUP(C47,Přehled!AE:AE,1,0)),TEXT(C47,"ddd"),"sv"))</f>
        <v>po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44859</v>
      </c>
      <c r="D48" s="54" t="str">
        <f>IF(C48="","",IF(ISERROR(VLOOKUP(C48,Přehled!AE:AE,1,0)),TEXT(C48,"ddd"),"sv"))</f>
        <v>út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44860</v>
      </c>
      <c r="D49" s="54" t="str">
        <f>IF(C49="","",IF(ISERROR(VLOOKUP(C49,Přehled!AE:AE,1,0)),TEXT(C49,"ddd"),"sv"))</f>
        <v>st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44861</v>
      </c>
      <c r="D50" s="54" t="str">
        <f>IF(C50="","",IF(ISERROR(VLOOKUP(C50,Přehled!AE:AE,1,0)),TEXT(C50,"ddd"),"sv"))</f>
        <v>čt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44862</v>
      </c>
      <c r="D51" s="54" t="str">
        <f>IF(C51="","",IF(ISERROR(VLOOKUP(C51,Přehled!AE:AE,1,0)),TEXT(C51,"ddd"),"sv"))</f>
        <v>sv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 t="str">
        <f t="shared" si="4"/>
        <v/>
      </c>
      <c r="K51" s="62"/>
      <c r="L51" s="63"/>
    </row>
    <row r="52" spans="3:12" x14ac:dyDescent="0.25">
      <c r="C52" s="81">
        <f t="shared" si="7"/>
        <v>44863</v>
      </c>
      <c r="D52" s="54" t="str">
        <f>IF(C52="","",IF(ISERROR(VLOOKUP(C52,Přehled!AE:AE,1,0)),TEXT(C52,"ddd"),"sv"))</f>
        <v>so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 t="str">
        <f t="shared" si="4"/>
        <v/>
      </c>
      <c r="K52" s="62"/>
      <c r="L52" s="63"/>
    </row>
    <row r="53" spans="3:12" x14ac:dyDescent="0.25">
      <c r="C53" s="81">
        <f>IFERROR(IF(MONTH(C52+1)&lt;&gt;MONTH(C52),"",C52+1),"")</f>
        <v>44864</v>
      </c>
      <c r="D53" s="54" t="str">
        <f>IF(C53="","",IF(ISERROR(VLOOKUP(C53,Přehled!AE:AE,1,0)),TEXT(C53,"ddd"),"sv"))</f>
        <v>ne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 t="str">
        <f t="shared" si="4"/>
        <v/>
      </c>
      <c r="K53" s="62"/>
      <c r="L53" s="63"/>
    </row>
    <row r="54" spans="3:12" x14ac:dyDescent="0.25">
      <c r="C54" s="81">
        <f t="shared" ref="C54" si="8">IFERROR(IF(MONTH(C53+1)&lt;&gt;MONTH(C53),"",C53+1),"")</f>
        <v>44865</v>
      </c>
      <c r="D54" s="54" t="str">
        <f>IF(C54="","",IF(ISERROR(VLOOKUP(C54,Přehled!AE:AE,1,0)),TEXT(C54,"ddd"),"sv"))</f>
        <v>po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>
        <f t="shared" si="4"/>
        <v>0</v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122" priority="41" operator="lessThan">
      <formula>0</formula>
    </cfRule>
  </conditionalFormatting>
  <conditionalFormatting sqref="D25:D54">
    <cfRule type="expression" dxfId="121" priority="25">
      <formula>$C25=""</formula>
    </cfRule>
    <cfRule type="expression" dxfId="120" priority="26">
      <formula>$D25="ne"</formula>
    </cfRule>
    <cfRule type="expression" dxfId="119" priority="27">
      <formula>$D25="so"</formula>
    </cfRule>
    <cfRule type="expression" dxfId="118" priority="28">
      <formula>$D25="sv"</formula>
    </cfRule>
  </conditionalFormatting>
  <conditionalFormatting sqref="D24">
    <cfRule type="expression" dxfId="117" priority="37">
      <formula>$C24=""</formula>
    </cfRule>
    <cfRule type="expression" dxfId="116" priority="38">
      <formula>$D24="ne"</formula>
    </cfRule>
    <cfRule type="expression" dxfId="115" priority="39">
      <formula>$D24="so"</formula>
    </cfRule>
    <cfRule type="expression" dxfId="114" priority="40">
      <formula>$D24="sv"</formula>
    </cfRule>
  </conditionalFormatting>
  <conditionalFormatting sqref="C24">
    <cfRule type="expression" dxfId="113" priority="33">
      <formula>$C24=""</formula>
    </cfRule>
    <cfRule type="expression" dxfId="112" priority="34">
      <formula>$D24="ne"</formula>
    </cfRule>
    <cfRule type="expression" dxfId="111" priority="35">
      <formula>$D24="so"</formula>
    </cfRule>
    <cfRule type="expression" dxfId="110" priority="36">
      <formula>$D24="sv"</formula>
    </cfRule>
  </conditionalFormatting>
  <conditionalFormatting sqref="C25:C54">
    <cfRule type="expression" dxfId="109" priority="29">
      <formula>$C25=""</formula>
    </cfRule>
    <cfRule type="expression" dxfId="108" priority="30">
      <formula>$D25="ne"</formula>
    </cfRule>
    <cfRule type="expression" dxfId="107" priority="31">
      <formula>$D25="so"</formula>
    </cfRule>
    <cfRule type="expression" dxfId="106" priority="32">
      <formula>$D25="sv"</formula>
    </cfRule>
  </conditionalFormatting>
  <conditionalFormatting sqref="E24:F54">
    <cfRule type="expression" dxfId="105" priority="20">
      <formula>$C24=""</formula>
    </cfRule>
    <cfRule type="expression" dxfId="104" priority="21">
      <formula>$D24="ne"</formula>
    </cfRule>
    <cfRule type="expression" dxfId="103" priority="22">
      <formula>$D24="so"</formula>
    </cfRule>
    <cfRule type="expression" dxfId="102" priority="23">
      <formula>$D24="sv"</formula>
    </cfRule>
  </conditionalFormatting>
  <conditionalFormatting sqref="L24:L54 E24:F54">
    <cfRule type="expression" dxfId="101" priority="24">
      <formula>IFERROR(VLOOKUP($L24,$H:$K,4,0),"")="A"</formula>
    </cfRule>
  </conditionalFormatting>
  <conditionalFormatting sqref="G24:I54">
    <cfRule type="expression" dxfId="100" priority="16">
      <formula>$C24=""</formula>
    </cfRule>
    <cfRule type="expression" dxfId="99" priority="17">
      <formula>$D24="ne"</formula>
    </cfRule>
    <cfRule type="expression" dxfId="98" priority="18">
      <formula>$D24="so"</formula>
    </cfRule>
    <cfRule type="expression" dxfId="97" priority="19">
      <formula>$D24="sv"</formula>
    </cfRule>
  </conditionalFormatting>
  <conditionalFormatting sqref="K24:K54">
    <cfRule type="expression" dxfId="96" priority="3">
      <formula>$C24=""</formula>
    </cfRule>
    <cfRule type="expression" dxfId="95" priority="4">
      <formula>$D24="ne"</formula>
    </cfRule>
    <cfRule type="expression" dxfId="94" priority="5">
      <formula>$D24="so"</formula>
    </cfRule>
    <cfRule type="expression" dxfId="93" priority="6">
      <formula>$D24="sv"</formula>
    </cfRule>
  </conditionalFormatting>
  <conditionalFormatting sqref="J24:J54">
    <cfRule type="expression" dxfId="92" priority="7">
      <formula>$C24=""</formula>
    </cfRule>
    <cfRule type="expression" dxfId="91" priority="8">
      <formula>$D24="ne"</formula>
    </cfRule>
    <cfRule type="expression" dxfId="90" priority="9">
      <formula>$D24="so"</formula>
    </cfRule>
    <cfRule type="expression" dxfId="89" priority="10">
      <formula>$D24="sv"</formula>
    </cfRule>
  </conditionalFormatting>
  <conditionalFormatting sqref="L24:L54">
    <cfRule type="expression" dxfId="88" priority="11">
      <formula>$C24=""</formula>
    </cfRule>
    <cfRule type="expression" dxfId="87" priority="12">
      <formula>$D24="ne"</formula>
    </cfRule>
    <cfRule type="expression" dxfId="86" priority="13">
      <formula>$D24="so"</formula>
    </cfRule>
    <cfRule type="expression" dxfId="85" priority="14">
      <formula>$D24="sv"</formula>
    </cfRule>
    <cfRule type="expression" dxfId="84" priority="15">
      <formula>IFERROR(VLOOKUP($L24,$H:$K,4,0),"")="B"</formula>
    </cfRule>
  </conditionalFormatting>
  <conditionalFormatting sqref="G21:H21 J21">
    <cfRule type="expression" dxfId="83" priority="2">
      <formula>$G$21="Neodpracováno"</formula>
    </cfRule>
  </conditionalFormatting>
  <conditionalFormatting sqref="I21">
    <cfRule type="expression" dxfId="82" priority="1">
      <formula>$G$21="Neodpracováno"</formula>
    </cfRule>
  </conditionalFormatting>
  <dataValidations count="1">
    <dataValidation type="list" allowBlank="1" showInputMessage="1" showErrorMessage="1" sqref="K24:K54" xr:uid="{00000000-0002-0000-0A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IF(Přehled!X9="","",Přehled!X9)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listopad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21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1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Přehled!X11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říjen!E18-SUM(J4:J5)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říjen!E19-SUM(J8)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VALUE(CONCATENATE("01",".","11",".",Přehled!$C$4))</f>
        <v>44866</v>
      </c>
      <c r="D24" s="54" t="str">
        <f>IF(C24="","",IF(ISERROR(VLOOKUP(C24,Přehled!AE:AE,1,0)),TEXT(C24,"ddd"),"sv"))</f>
        <v>út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44867</v>
      </c>
      <c r="D25" s="54" t="str">
        <f>IF(C25="","",IF(ISERROR(VLOOKUP(C25,Přehled!AE:AE,1,0)),TEXT(C25,"ddd"),"sv"))</f>
        <v>st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44868</v>
      </c>
      <c r="D26" s="54" t="str">
        <f>IF(C26="","",IF(ISERROR(VLOOKUP(C26,Přehled!AE:AE,1,0)),TEXT(C26,"ddd"),"sv"))</f>
        <v>čt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44869</v>
      </c>
      <c r="D27" s="54" t="str">
        <f>IF(C27="","",IF(ISERROR(VLOOKUP(C27,Přehled!AE:AE,1,0)),TEXT(C27,"ddd"),"sv"))</f>
        <v>pá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44870</v>
      </c>
      <c r="D28" s="54" t="str">
        <f>IF(C28="","",IF(ISERROR(VLOOKUP(C28,Přehled!AE:AE,1,0)),TEXT(C28,"ddd"),"sv"))</f>
        <v>so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 t="str">
        <f t="shared" si="4"/>
        <v/>
      </c>
      <c r="K28" s="62"/>
      <c r="L28" s="63"/>
    </row>
    <row r="29" spans="3:12" x14ac:dyDescent="0.25">
      <c r="C29" s="81">
        <f t="shared" si="5"/>
        <v>44871</v>
      </c>
      <c r="D29" s="54" t="str">
        <f>IF(C29="","",IF(ISERROR(VLOOKUP(C29,Přehled!AE:AE,1,0)),TEXT(C29,"ddd"),"sv"))</f>
        <v>ne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 t="str">
        <f t="shared" si="4"/>
        <v/>
      </c>
      <c r="K29" s="62"/>
      <c r="L29" s="63"/>
    </row>
    <row r="30" spans="3:12" x14ac:dyDescent="0.25">
      <c r="C30" s="81">
        <f t="shared" si="5"/>
        <v>44872</v>
      </c>
      <c r="D30" s="54" t="str">
        <f>IF(C30="","",IF(ISERROR(VLOOKUP(C30,Přehled!AE:AE,1,0)),TEXT(C30,"ddd"),"sv"))</f>
        <v>po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44873</v>
      </c>
      <c r="D31" s="54" t="str">
        <f>IF(C31="","",IF(ISERROR(VLOOKUP(C31,Přehled!AE:AE,1,0)),TEXT(C31,"ddd"),"sv"))</f>
        <v>út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44874</v>
      </c>
      <c r="D32" s="54" t="str">
        <f>IF(C32="","",IF(ISERROR(VLOOKUP(C32,Přehled!AE:AE,1,0)),TEXT(C32,"ddd"),"sv"))</f>
        <v>st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44875</v>
      </c>
      <c r="D33" s="54" t="str">
        <f>IF(C33="","",IF(ISERROR(VLOOKUP(C33,Přehled!AE:AE,1,0)),TEXT(C33,"ddd"),"sv"))</f>
        <v>čt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44876</v>
      </c>
      <c r="D34" s="54" t="str">
        <f>IF(C34="","",IF(ISERROR(VLOOKUP(C34,Přehled!AE:AE,1,0)),TEXT(C34,"ddd"),"sv"))</f>
        <v>pá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44877</v>
      </c>
      <c r="D35" s="54" t="str">
        <f>IF(C35="","",IF(ISERROR(VLOOKUP(C35,Přehled!AE:AE,1,0)),TEXT(C35,"ddd"),"sv"))</f>
        <v>so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 t="str">
        <f t="shared" si="4"/>
        <v/>
      </c>
      <c r="K35" s="62"/>
      <c r="L35" s="63"/>
    </row>
    <row r="36" spans="3:12" x14ac:dyDescent="0.25">
      <c r="C36" s="81">
        <f t="shared" si="5"/>
        <v>44878</v>
      </c>
      <c r="D36" s="54" t="str">
        <f>IF(C36="","",IF(ISERROR(VLOOKUP(C36,Přehled!AE:AE,1,0)),TEXT(C36,"ddd"),"sv"))</f>
        <v>ne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 t="str">
        <f t="shared" si="4"/>
        <v/>
      </c>
      <c r="K36" s="62"/>
      <c r="L36" s="63"/>
    </row>
    <row r="37" spans="3:12" x14ac:dyDescent="0.25">
      <c r="C37" s="81">
        <f t="shared" si="5"/>
        <v>44879</v>
      </c>
      <c r="D37" s="54" t="str">
        <f>IF(C37="","",IF(ISERROR(VLOOKUP(C37,Přehled!AE:AE,1,0)),TEXT(C37,"ddd"),"sv"))</f>
        <v>po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44880</v>
      </c>
      <c r="D38" s="54" t="str">
        <f>IF(C38="","",IF(ISERROR(VLOOKUP(C38,Přehled!AE:AE,1,0)),TEXT(C38,"ddd"),"sv"))</f>
        <v>út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44881</v>
      </c>
      <c r="D39" s="54" t="str">
        <f>IF(C39="","",IF(ISERROR(VLOOKUP(C39,Přehled!AE:AE,1,0)),TEXT(C39,"ddd"),"sv"))</f>
        <v>st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44882</v>
      </c>
      <c r="D40" s="54" t="str">
        <f>IF(C40="","",IF(ISERROR(VLOOKUP(C40,Přehled!AE:AE,1,0)),TEXT(C40,"ddd"),"sv"))</f>
        <v>sv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 t="str">
        <f t="shared" si="4"/>
        <v/>
      </c>
      <c r="K40" s="62"/>
      <c r="L40" s="63"/>
    </row>
    <row r="41" spans="3:12" x14ac:dyDescent="0.25">
      <c r="C41" s="81">
        <f t="shared" si="5"/>
        <v>44883</v>
      </c>
      <c r="D41" s="54" t="str">
        <f>IF(C41="","",IF(ISERROR(VLOOKUP(C41,Přehled!AE:AE,1,0)),TEXT(C41,"ddd"),"sv"))</f>
        <v>pá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44884</v>
      </c>
      <c r="D42" s="54" t="str">
        <f>IF(C42="","",IF(ISERROR(VLOOKUP(C42,Přehled!AE:AE,1,0)),TEXT(C42,"ddd"),"sv"))</f>
        <v>so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 t="str">
        <f t="shared" si="4"/>
        <v/>
      </c>
      <c r="K42" s="62"/>
      <c r="L42" s="63"/>
    </row>
    <row r="43" spans="3:12" x14ac:dyDescent="0.25">
      <c r="C43" s="81">
        <f t="shared" si="5"/>
        <v>44885</v>
      </c>
      <c r="D43" s="54" t="str">
        <f>IF(C43="","",IF(ISERROR(VLOOKUP(C43,Přehled!AE:AE,1,0)),TEXT(C43,"ddd"),"sv"))</f>
        <v>ne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 t="str">
        <f t="shared" si="4"/>
        <v/>
      </c>
      <c r="K43" s="62"/>
      <c r="L43" s="63"/>
    </row>
    <row r="44" spans="3:12" x14ac:dyDescent="0.25">
      <c r="C44" s="81">
        <f>IFERROR(IF(MONTH(C43+1)&lt;&gt;MONTH(C43),"",C43+1),"")</f>
        <v>44886</v>
      </c>
      <c r="D44" s="54" t="str">
        <f>IF(C44="","",IF(ISERROR(VLOOKUP(C44,Přehled!AE:AE,1,0)),TEXT(C44,"ddd"),"sv"))</f>
        <v>po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44887</v>
      </c>
      <c r="D45" s="54" t="str">
        <f>IF(C45="","",IF(ISERROR(VLOOKUP(C45,Přehled!AE:AE,1,0)),TEXT(C45,"ddd"),"sv"))</f>
        <v>út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44888</v>
      </c>
      <c r="D46" s="54" t="str">
        <f>IF(C46="","",IF(ISERROR(VLOOKUP(C46,Přehled!AE:AE,1,0)),TEXT(C46,"ddd"),"sv"))</f>
        <v>st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44889</v>
      </c>
      <c r="D47" s="54" t="str">
        <f>IF(C47="","",IF(ISERROR(VLOOKUP(C47,Přehled!AE:AE,1,0)),TEXT(C47,"ddd"),"sv"))</f>
        <v>čt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44890</v>
      </c>
      <c r="D48" s="54" t="str">
        <f>IF(C48="","",IF(ISERROR(VLOOKUP(C48,Přehled!AE:AE,1,0)),TEXT(C48,"ddd"),"sv"))</f>
        <v>pá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44891</v>
      </c>
      <c r="D49" s="54" t="str">
        <f>IF(C49="","",IF(ISERROR(VLOOKUP(C49,Přehled!AE:AE,1,0)),TEXT(C49,"ddd"),"sv"))</f>
        <v>so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 t="str">
        <f t="shared" si="4"/>
        <v/>
      </c>
      <c r="K49" s="62"/>
      <c r="L49" s="63"/>
    </row>
    <row r="50" spans="3:12" x14ac:dyDescent="0.25">
      <c r="C50" s="81">
        <f t="shared" si="7"/>
        <v>44892</v>
      </c>
      <c r="D50" s="54" t="str">
        <f>IF(C50="","",IF(ISERROR(VLOOKUP(C50,Přehled!AE:AE,1,0)),TEXT(C50,"ddd"),"sv"))</f>
        <v>ne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 t="str">
        <f t="shared" si="4"/>
        <v/>
      </c>
      <c r="K50" s="62"/>
      <c r="L50" s="63"/>
    </row>
    <row r="51" spans="3:12" x14ac:dyDescent="0.25">
      <c r="C51" s="81">
        <f t="shared" si="7"/>
        <v>44893</v>
      </c>
      <c r="D51" s="54" t="str">
        <f>IF(C51="","",IF(ISERROR(VLOOKUP(C51,Přehled!AE:AE,1,0)),TEXT(C51,"ddd"),"sv"))</f>
        <v>po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44894</v>
      </c>
      <c r="D52" s="54" t="str">
        <f>IF(C52="","",IF(ISERROR(VLOOKUP(C52,Přehled!AE:AE,1,0)),TEXT(C52,"ddd"),"sv"))</f>
        <v>út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44895</v>
      </c>
      <c r="D53" s="54" t="str">
        <f>IF(C53="","",IF(ISERROR(VLOOKUP(C53,Přehled!AE:AE,1,0)),TEXT(C53,"ddd"),"sv"))</f>
        <v>st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 t="str">
        <f t="shared" ref="C54" si="8">IFERROR(IF(MONTH(C53+1)&lt;&gt;MONTH(C53),"",C53+1),"")</f>
        <v/>
      </c>
      <c r="D54" s="54" t="str">
        <f>IF(C54="","",IF(ISERROR(VLOOKUP(C54,Přehled!AE:AE,1,0)),TEXT(C54,"ddd"),"sv"))</f>
        <v/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81" priority="41" operator="lessThan">
      <formula>0</formula>
    </cfRule>
  </conditionalFormatting>
  <conditionalFormatting sqref="D25:D54">
    <cfRule type="expression" dxfId="80" priority="25">
      <formula>$C25=""</formula>
    </cfRule>
    <cfRule type="expression" dxfId="79" priority="26">
      <formula>$D25="ne"</formula>
    </cfRule>
    <cfRule type="expression" dxfId="78" priority="27">
      <formula>$D25="so"</formula>
    </cfRule>
    <cfRule type="expression" dxfId="77" priority="28">
      <formula>$D25="sv"</formula>
    </cfRule>
  </conditionalFormatting>
  <conditionalFormatting sqref="D24">
    <cfRule type="expression" dxfId="76" priority="37">
      <formula>$C24=""</formula>
    </cfRule>
    <cfRule type="expression" dxfId="75" priority="38">
      <formula>$D24="ne"</formula>
    </cfRule>
    <cfRule type="expression" dxfId="74" priority="39">
      <formula>$D24="so"</formula>
    </cfRule>
    <cfRule type="expression" dxfId="73" priority="40">
      <formula>$D24="sv"</formula>
    </cfRule>
  </conditionalFormatting>
  <conditionalFormatting sqref="C24">
    <cfRule type="expression" dxfId="72" priority="33">
      <formula>$C24=""</formula>
    </cfRule>
    <cfRule type="expression" dxfId="71" priority="34">
      <formula>$D24="ne"</formula>
    </cfRule>
    <cfRule type="expression" dxfId="70" priority="35">
      <formula>$D24="so"</formula>
    </cfRule>
    <cfRule type="expression" dxfId="69" priority="36">
      <formula>$D24="sv"</formula>
    </cfRule>
  </conditionalFormatting>
  <conditionalFormatting sqref="C25:C54">
    <cfRule type="expression" dxfId="68" priority="29">
      <formula>$C25=""</formula>
    </cfRule>
    <cfRule type="expression" dxfId="67" priority="30">
      <formula>$D25="ne"</formula>
    </cfRule>
    <cfRule type="expression" dxfId="66" priority="31">
      <formula>$D25="so"</formula>
    </cfRule>
    <cfRule type="expression" dxfId="65" priority="32">
      <formula>$D25="sv"</formula>
    </cfRule>
  </conditionalFormatting>
  <conditionalFormatting sqref="E24:F54">
    <cfRule type="expression" dxfId="64" priority="20">
      <formula>$C24=""</formula>
    </cfRule>
    <cfRule type="expression" dxfId="63" priority="21">
      <formula>$D24="ne"</formula>
    </cfRule>
    <cfRule type="expression" dxfId="62" priority="22">
      <formula>$D24="so"</formula>
    </cfRule>
    <cfRule type="expression" dxfId="61" priority="23">
      <formula>$D24="sv"</formula>
    </cfRule>
  </conditionalFormatting>
  <conditionalFormatting sqref="L24:L54 E24:F54">
    <cfRule type="expression" dxfId="60" priority="24">
      <formula>IFERROR(VLOOKUP($L24,$H:$K,4,0),"")="A"</formula>
    </cfRule>
  </conditionalFormatting>
  <conditionalFormatting sqref="G24:I54">
    <cfRule type="expression" dxfId="59" priority="16">
      <formula>$C24=""</formula>
    </cfRule>
    <cfRule type="expression" dxfId="58" priority="17">
      <formula>$D24="ne"</formula>
    </cfRule>
    <cfRule type="expression" dxfId="57" priority="18">
      <formula>$D24="so"</formula>
    </cfRule>
    <cfRule type="expression" dxfId="56" priority="19">
      <formula>$D24="sv"</formula>
    </cfRule>
  </conditionalFormatting>
  <conditionalFormatting sqref="K24:K54">
    <cfRule type="expression" dxfId="55" priority="3">
      <formula>$C24=""</formula>
    </cfRule>
    <cfRule type="expression" dxfId="54" priority="4">
      <formula>$D24="ne"</formula>
    </cfRule>
    <cfRule type="expression" dxfId="53" priority="5">
      <formula>$D24="so"</formula>
    </cfRule>
    <cfRule type="expression" dxfId="52" priority="6">
      <formula>$D24="sv"</formula>
    </cfRule>
  </conditionalFormatting>
  <conditionalFormatting sqref="J24:J54">
    <cfRule type="expression" dxfId="51" priority="7">
      <formula>$C24=""</formula>
    </cfRule>
    <cfRule type="expression" dxfId="50" priority="8">
      <formula>$D24="ne"</formula>
    </cfRule>
    <cfRule type="expression" dxfId="49" priority="9">
      <formula>$D24="so"</formula>
    </cfRule>
    <cfRule type="expression" dxfId="48" priority="10">
      <formula>$D24="sv"</formula>
    </cfRule>
  </conditionalFormatting>
  <conditionalFormatting sqref="L24:L54">
    <cfRule type="expression" dxfId="47" priority="11">
      <formula>$C24=""</formula>
    </cfRule>
    <cfRule type="expression" dxfId="46" priority="12">
      <formula>$D24="ne"</formula>
    </cfRule>
    <cfRule type="expression" dxfId="45" priority="13">
      <formula>$D24="so"</formula>
    </cfRule>
    <cfRule type="expression" dxfId="44" priority="14">
      <formula>$D24="sv"</formula>
    </cfRule>
    <cfRule type="expression" dxfId="43" priority="15">
      <formula>IFERROR(VLOOKUP($L24,$H:$K,4,0),"")="B"</formula>
    </cfRule>
  </conditionalFormatting>
  <conditionalFormatting sqref="G21:H21 J21">
    <cfRule type="expression" dxfId="42" priority="2">
      <formula>$G$21="Neodpracováno"</formula>
    </cfRule>
  </conditionalFormatting>
  <conditionalFormatting sqref="I21">
    <cfRule type="expression" dxfId="41" priority="1">
      <formula>$G$21="Neodpracováno"</formula>
    </cfRule>
  </conditionalFormatting>
  <dataValidations count="2">
    <dataValidation type="list" allowBlank="1" showInputMessage="1" showErrorMessage="1" sqref="K54" xr:uid="{00000000-0002-0000-0B00-000000000000}">
      <formula1>$H$3:$H$19</formula1>
    </dataValidation>
    <dataValidation type="list" allowBlank="1" showInputMessage="1" showErrorMessage="1" sqref="K24:K53" xr:uid="{00000000-0002-0000-0B00-000001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IF(Přehled!Z9="","",Přehled!Z9)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prosinec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21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3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Přehled!Z11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listopad!E18-SUM(J4:J5)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listopad!E19-SUM(J8)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VALUE(CONCATENATE("01",".","12",".",Přehled!$C$4))</f>
        <v>44896</v>
      </c>
      <c r="D24" s="54" t="str">
        <f>IF(C24="","",IF(ISERROR(VLOOKUP(C24,Přehled!AE:AE,1,0)),TEXT(C24,"ddd"),"sv"))</f>
        <v>čt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44897</v>
      </c>
      <c r="D25" s="54" t="str">
        <f>IF(C25="","",IF(ISERROR(VLOOKUP(C25,Přehled!AE:AE,1,0)),TEXT(C25,"ddd"),"sv"))</f>
        <v>pá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44898</v>
      </c>
      <c r="D26" s="54" t="str">
        <f>IF(C26="","",IF(ISERROR(VLOOKUP(C26,Přehled!AE:AE,1,0)),TEXT(C26,"ddd"),"sv"))</f>
        <v>so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 t="str">
        <f t="shared" si="4"/>
        <v/>
      </c>
      <c r="K26" s="62"/>
      <c r="L26" s="63"/>
    </row>
    <row r="27" spans="3:12" x14ac:dyDescent="0.25">
      <c r="C27" s="81">
        <f t="shared" si="5"/>
        <v>44899</v>
      </c>
      <c r="D27" s="54" t="str">
        <f>IF(C27="","",IF(ISERROR(VLOOKUP(C27,Přehled!AE:AE,1,0)),TEXT(C27,"ddd"),"sv"))</f>
        <v>ne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 t="str">
        <f t="shared" si="4"/>
        <v/>
      </c>
      <c r="K27" s="62"/>
      <c r="L27" s="63"/>
    </row>
    <row r="28" spans="3:12" x14ac:dyDescent="0.25">
      <c r="C28" s="81">
        <f t="shared" si="5"/>
        <v>44900</v>
      </c>
      <c r="D28" s="54" t="str">
        <f>IF(C28="","",IF(ISERROR(VLOOKUP(C28,Přehled!AE:AE,1,0)),TEXT(C28,"ddd"),"sv"))</f>
        <v>po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44901</v>
      </c>
      <c r="D29" s="54" t="str">
        <f>IF(C29="","",IF(ISERROR(VLOOKUP(C29,Přehled!AE:AE,1,0)),TEXT(C29,"ddd"),"sv"))</f>
        <v>út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44902</v>
      </c>
      <c r="D30" s="54" t="str">
        <f>IF(C30="","",IF(ISERROR(VLOOKUP(C30,Přehled!AE:AE,1,0)),TEXT(C30,"ddd"),"sv"))</f>
        <v>st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44903</v>
      </c>
      <c r="D31" s="54" t="str">
        <f>IF(C31="","",IF(ISERROR(VLOOKUP(C31,Přehled!AE:AE,1,0)),TEXT(C31,"ddd"),"sv"))</f>
        <v>čt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44904</v>
      </c>
      <c r="D32" s="54" t="str">
        <f>IF(C32="","",IF(ISERROR(VLOOKUP(C32,Přehled!AE:AE,1,0)),TEXT(C32,"ddd"),"sv"))</f>
        <v>pá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44905</v>
      </c>
      <c r="D33" s="54" t="str">
        <f>IF(C33="","",IF(ISERROR(VLOOKUP(C33,Přehled!AE:AE,1,0)),TEXT(C33,"ddd"),"sv"))</f>
        <v>so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 t="str">
        <f t="shared" si="4"/>
        <v/>
      </c>
      <c r="K33" s="62"/>
      <c r="L33" s="63"/>
    </row>
    <row r="34" spans="3:12" x14ac:dyDescent="0.25">
      <c r="C34" s="81">
        <f t="shared" si="5"/>
        <v>44906</v>
      </c>
      <c r="D34" s="54" t="str">
        <f>IF(C34="","",IF(ISERROR(VLOOKUP(C34,Přehled!AE:AE,1,0)),TEXT(C34,"ddd"),"sv"))</f>
        <v>ne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 t="str">
        <f t="shared" si="4"/>
        <v/>
      </c>
      <c r="K34" s="62"/>
      <c r="L34" s="63"/>
    </row>
    <row r="35" spans="3:12" x14ac:dyDescent="0.25">
      <c r="C35" s="81">
        <f t="shared" si="5"/>
        <v>44907</v>
      </c>
      <c r="D35" s="54" t="str">
        <f>IF(C35="","",IF(ISERROR(VLOOKUP(C35,Přehled!AE:AE,1,0)),TEXT(C35,"ddd"),"sv"))</f>
        <v>po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44908</v>
      </c>
      <c r="D36" s="54" t="str">
        <f>IF(C36="","",IF(ISERROR(VLOOKUP(C36,Přehled!AE:AE,1,0)),TEXT(C36,"ddd"),"sv"))</f>
        <v>út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44909</v>
      </c>
      <c r="D37" s="54" t="str">
        <f>IF(C37="","",IF(ISERROR(VLOOKUP(C37,Přehled!AE:AE,1,0)),TEXT(C37,"ddd"),"sv"))</f>
        <v>st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44910</v>
      </c>
      <c r="D38" s="54" t="str">
        <f>IF(C38="","",IF(ISERROR(VLOOKUP(C38,Přehled!AE:AE,1,0)),TEXT(C38,"ddd"),"sv"))</f>
        <v>čt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44911</v>
      </c>
      <c r="D39" s="54" t="str">
        <f>IF(C39="","",IF(ISERROR(VLOOKUP(C39,Přehled!AE:AE,1,0)),TEXT(C39,"ddd"),"sv"))</f>
        <v>pá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44912</v>
      </c>
      <c r="D40" s="54" t="str">
        <f>IF(C40="","",IF(ISERROR(VLOOKUP(C40,Přehled!AE:AE,1,0)),TEXT(C40,"ddd"),"sv"))</f>
        <v>so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 t="str">
        <f t="shared" si="4"/>
        <v/>
      </c>
      <c r="K40" s="62"/>
      <c r="L40" s="63"/>
    </row>
    <row r="41" spans="3:12" x14ac:dyDescent="0.25">
      <c r="C41" s="81">
        <f t="shared" si="5"/>
        <v>44913</v>
      </c>
      <c r="D41" s="54" t="str">
        <f>IF(C41="","",IF(ISERROR(VLOOKUP(C41,Přehled!AE:AE,1,0)),TEXT(C41,"ddd"),"sv"))</f>
        <v>ne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 t="str">
        <f t="shared" si="4"/>
        <v/>
      </c>
      <c r="K41" s="62"/>
      <c r="L41" s="63"/>
    </row>
    <row r="42" spans="3:12" x14ac:dyDescent="0.25">
      <c r="C42" s="81">
        <f t="shared" si="5"/>
        <v>44914</v>
      </c>
      <c r="D42" s="54" t="str">
        <f>IF(C42="","",IF(ISERROR(VLOOKUP(C42,Přehled!AE:AE,1,0)),TEXT(C42,"ddd"),"sv"))</f>
        <v>po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44915</v>
      </c>
      <c r="D43" s="54" t="str">
        <f>IF(C43="","",IF(ISERROR(VLOOKUP(C43,Přehled!AE:AE,1,0)),TEXT(C43,"ddd"),"sv"))</f>
        <v>út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44916</v>
      </c>
      <c r="D44" s="54" t="str">
        <f>IF(C44="","",IF(ISERROR(VLOOKUP(C44,Přehled!AE:AE,1,0)),TEXT(C44,"ddd"),"sv"))</f>
        <v>st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44917</v>
      </c>
      <c r="D45" s="54" t="str">
        <f>IF(C45="","",IF(ISERROR(VLOOKUP(C45,Přehled!AE:AE,1,0)),TEXT(C45,"ddd"),"sv"))</f>
        <v>čt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44918</v>
      </c>
      <c r="D46" s="54" t="str">
        <f>IF(C46="","",IF(ISERROR(VLOOKUP(C46,Přehled!AE:AE,1,0)),TEXT(C46,"ddd"),"sv"))</f>
        <v>pá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44919</v>
      </c>
      <c r="D47" s="54" t="str">
        <f>IF(C47="","",IF(ISERROR(VLOOKUP(C47,Přehled!AE:AE,1,0)),TEXT(C47,"ddd"),"sv"))</f>
        <v>sv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 t="str">
        <f t="shared" si="4"/>
        <v/>
      </c>
      <c r="K47" s="62"/>
      <c r="L47" s="63"/>
    </row>
    <row r="48" spans="3:12" x14ac:dyDescent="0.25">
      <c r="C48" s="81">
        <f t="shared" si="7"/>
        <v>44920</v>
      </c>
      <c r="D48" s="54" t="str">
        <f>IF(C48="","",IF(ISERROR(VLOOKUP(C48,Přehled!AE:AE,1,0)),TEXT(C48,"ddd"),"sv"))</f>
        <v>sv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 t="str">
        <f t="shared" si="4"/>
        <v/>
      </c>
      <c r="K48" s="62"/>
      <c r="L48" s="63"/>
    </row>
    <row r="49" spans="3:12" x14ac:dyDescent="0.25">
      <c r="C49" s="81">
        <f t="shared" si="7"/>
        <v>44921</v>
      </c>
      <c r="D49" s="54" t="str">
        <f>IF(C49="","",IF(ISERROR(VLOOKUP(C49,Přehled!AE:AE,1,0)),TEXT(C49,"ddd"),"sv"))</f>
        <v>sv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 t="str">
        <f t="shared" si="4"/>
        <v/>
      </c>
      <c r="K49" s="62"/>
      <c r="L49" s="63"/>
    </row>
    <row r="50" spans="3:12" x14ac:dyDescent="0.25">
      <c r="C50" s="81">
        <f t="shared" si="7"/>
        <v>44922</v>
      </c>
      <c r="D50" s="54" t="str">
        <f>IF(C50="","",IF(ISERROR(VLOOKUP(C50,Přehled!AE:AE,1,0)),TEXT(C50,"ddd"),"sv"))</f>
        <v>út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44923</v>
      </c>
      <c r="D51" s="54" t="str">
        <f>IF(C51="","",IF(ISERROR(VLOOKUP(C51,Přehled!AE:AE,1,0)),TEXT(C51,"ddd"),"sv"))</f>
        <v>st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44924</v>
      </c>
      <c r="D52" s="54" t="str">
        <f>IF(C52="","",IF(ISERROR(VLOOKUP(C52,Přehled!AE:AE,1,0)),TEXT(C52,"ddd"),"sv"))</f>
        <v>čt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44925</v>
      </c>
      <c r="D53" s="54" t="str">
        <f>IF(C53="","",IF(ISERROR(VLOOKUP(C53,Přehled!AE:AE,1,0)),TEXT(C53,"ddd"),"sv"))</f>
        <v>pá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>
        <f t="shared" ref="C54" si="8">IFERROR(IF(MONTH(C53+1)&lt;&gt;MONTH(C53),"",C53+1),"")</f>
        <v>44926</v>
      </c>
      <c r="D54" s="54" t="str">
        <f>IF(C54="","",IF(ISERROR(VLOOKUP(C54,Přehled!AE:AE,1,0)),TEXT(C54,"ddd"),"sv"))</f>
        <v>so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0" priority="41" operator="lessThan">
      <formula>0</formula>
    </cfRule>
  </conditionalFormatting>
  <conditionalFormatting sqref="D25:D54">
    <cfRule type="expression" dxfId="39" priority="25">
      <formula>$C25=""</formula>
    </cfRule>
    <cfRule type="expression" dxfId="38" priority="26">
      <formula>$D25="ne"</formula>
    </cfRule>
    <cfRule type="expression" dxfId="37" priority="27">
      <formula>$D25="so"</formula>
    </cfRule>
    <cfRule type="expression" dxfId="36" priority="28">
      <formula>$D25="sv"</formula>
    </cfRule>
  </conditionalFormatting>
  <conditionalFormatting sqref="D24">
    <cfRule type="expression" dxfId="35" priority="37">
      <formula>$C24=""</formula>
    </cfRule>
    <cfRule type="expression" dxfId="34" priority="38">
      <formula>$D24="ne"</formula>
    </cfRule>
    <cfRule type="expression" dxfId="33" priority="39">
      <formula>$D24="so"</formula>
    </cfRule>
    <cfRule type="expression" dxfId="32" priority="40">
      <formula>$D24="sv"</formula>
    </cfRule>
  </conditionalFormatting>
  <conditionalFormatting sqref="C24">
    <cfRule type="expression" dxfId="31" priority="33">
      <formula>$C24=""</formula>
    </cfRule>
    <cfRule type="expression" dxfId="30" priority="34">
      <formula>$D24="ne"</formula>
    </cfRule>
    <cfRule type="expression" dxfId="29" priority="35">
      <formula>$D24="so"</formula>
    </cfRule>
    <cfRule type="expression" dxfId="28" priority="36">
      <formula>$D24="sv"</formula>
    </cfRule>
  </conditionalFormatting>
  <conditionalFormatting sqref="C25:C54">
    <cfRule type="expression" dxfId="27" priority="29">
      <formula>$C25=""</formula>
    </cfRule>
    <cfRule type="expression" dxfId="26" priority="30">
      <formula>$D25="ne"</formula>
    </cfRule>
    <cfRule type="expression" dxfId="25" priority="31">
      <formula>$D25="so"</formula>
    </cfRule>
    <cfRule type="expression" dxfId="24" priority="32">
      <formula>$D25="sv"</formula>
    </cfRule>
  </conditionalFormatting>
  <conditionalFormatting sqref="E24:F54">
    <cfRule type="expression" dxfId="23" priority="20">
      <formula>$C24=""</formula>
    </cfRule>
    <cfRule type="expression" dxfId="22" priority="21">
      <formula>$D24="ne"</formula>
    </cfRule>
    <cfRule type="expression" dxfId="21" priority="22">
      <formula>$D24="so"</formula>
    </cfRule>
    <cfRule type="expression" dxfId="20" priority="23">
      <formula>$D24="sv"</formula>
    </cfRule>
  </conditionalFormatting>
  <conditionalFormatting sqref="L24:L54 E24:F54">
    <cfRule type="expression" dxfId="19" priority="24">
      <formula>IFERROR(VLOOKUP($L24,$H:$K,4,0),"")="A"</formula>
    </cfRule>
  </conditionalFormatting>
  <conditionalFormatting sqref="G24:I54">
    <cfRule type="expression" dxfId="18" priority="16">
      <formula>$C24=""</formula>
    </cfRule>
    <cfRule type="expression" dxfId="17" priority="17">
      <formula>$D24="ne"</formula>
    </cfRule>
    <cfRule type="expression" dxfId="16" priority="18">
      <formula>$D24="so"</formula>
    </cfRule>
    <cfRule type="expression" dxfId="15" priority="19">
      <formula>$D24="sv"</formula>
    </cfRule>
  </conditionalFormatting>
  <conditionalFormatting sqref="K24:K54">
    <cfRule type="expression" dxfId="14" priority="3">
      <formula>$C24=""</formula>
    </cfRule>
    <cfRule type="expression" dxfId="13" priority="4">
      <formula>$D24="ne"</formula>
    </cfRule>
    <cfRule type="expression" dxfId="12" priority="5">
      <formula>$D24="so"</formula>
    </cfRule>
    <cfRule type="expression" dxfId="11" priority="6">
      <formula>$D24="sv"</formula>
    </cfRule>
  </conditionalFormatting>
  <conditionalFormatting sqref="J24:J54">
    <cfRule type="expression" dxfId="10" priority="7">
      <formula>$C24=""</formula>
    </cfRule>
    <cfRule type="expression" dxfId="9" priority="8">
      <formula>$D24="ne"</formula>
    </cfRule>
    <cfRule type="expression" dxfId="8" priority="9">
      <formula>$D24="so"</formula>
    </cfRule>
    <cfRule type="expression" dxfId="7" priority="10">
      <formula>$D24="sv"</formula>
    </cfRule>
  </conditionalFormatting>
  <conditionalFormatting sqref="L24:L54">
    <cfRule type="expression" dxfId="6" priority="11">
      <formula>$C24=""</formula>
    </cfRule>
    <cfRule type="expression" dxfId="5" priority="12">
      <formula>$D24="ne"</formula>
    </cfRule>
    <cfRule type="expression" dxfId="4" priority="13">
      <formula>$D24="so"</formula>
    </cfRule>
    <cfRule type="expression" dxfId="3" priority="14">
      <formula>$D24="sv"</formula>
    </cfRule>
    <cfRule type="expression" dxfId="2" priority="15">
      <formula>IFERROR(VLOOKUP($L24,$H:$K,4,0),"")="B"</formula>
    </cfRule>
  </conditionalFormatting>
  <conditionalFormatting sqref="G21:H21 J21">
    <cfRule type="expression" dxfId="1" priority="2">
      <formula>$G$21="Neodpracováno"</formula>
    </cfRule>
  </conditionalFormatting>
  <conditionalFormatting sqref="I21">
    <cfRule type="expression" dxfId="0" priority="1">
      <formula>$G$21="Neodpracováno"</formula>
    </cfRule>
  </conditionalFormatting>
  <dataValidations count="1">
    <dataValidation type="list" allowBlank="1" showInputMessage="1" showErrorMessage="1" sqref="K24:K54" xr:uid="{00000000-0002-0000-0C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63"/>
  <sheetViews>
    <sheetView showGridLines="0" workbookViewId="0">
      <selection activeCell="E26" sqref="E26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IF(Přehled!D9="","",Přehled!D9)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leden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21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1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>
        <f>Přehled!D11</f>
        <v>0</v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SUM(Přehled!D14:I14)-SUM(J4:J5)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Přehled!C15-J8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VALUE(CONCATENATE("01",".","01",".",Přehled!$C$4))</f>
        <v>44562</v>
      </c>
      <c r="D24" s="54" t="str">
        <f>IF(C24="","",IF(ISERROR(VLOOKUP(C24,Přehled!AE:AE,1,0)),TEXT(C24,"ddd"),"sv"))</f>
        <v>sv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 t="str">
        <f>IF(OR(C24="",D24="so",D24="ne",D24="sv"),"",IF(OR(K24="NA",ISBLANK(K24)),0,IF(K24="L",L24,IF(OR(K24="DP",K24="PVP",K24="SCP",K24="NáVP"),($E$13*24/2)/24,$E$13))))</f>
        <v/>
      </c>
      <c r="K24" s="62"/>
      <c r="L24" s="63"/>
    </row>
    <row r="25" spans="3:12" x14ac:dyDescent="0.25">
      <c r="C25" s="81">
        <f>IFERROR(IF(MONTH(C24+1)&lt;&gt;MONTH(C24),"",C24+1),"")</f>
        <v>44563</v>
      </c>
      <c r="D25" s="54" t="str">
        <f>IF(C25="","",IF(ISERROR(VLOOKUP(C25,Přehled!AE:AE,1,0)),TEXT(C25,"ddd"),"sv"))</f>
        <v>ne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 t="str">
        <f t="shared" ref="J25:J54" si="4">IF(OR(C25="",D25="so",D25="ne",D25="sv"),"",IF(OR(K25="NA",ISBLANK(K25)),0,IF(K25="L",L25,IF(OR(K25="DP",K25="PVP",K25="SCP",K25="NáVP"),($E$13*24/2)/24,$E$13))))</f>
        <v/>
      </c>
      <c r="K25" s="62"/>
      <c r="L25" s="63"/>
    </row>
    <row r="26" spans="3:12" x14ac:dyDescent="0.25">
      <c r="C26" s="81">
        <f t="shared" ref="C26:C43" si="5">IFERROR(IF(MONTH(C25+1)&lt;&gt;MONTH(C25),"",C25+1),"")</f>
        <v>44564</v>
      </c>
      <c r="D26" s="54" t="str">
        <f>IF(C26="","",IF(ISERROR(VLOOKUP(C26,Přehled!AE:AE,1,0)),TEXT(C26,"ddd"),"sv"))</f>
        <v>po</v>
      </c>
      <c r="E26" s="55"/>
      <c r="F26" s="55"/>
      <c r="G26" s="56">
        <f t="shared" si="2"/>
        <v>0</v>
      </c>
      <c r="H26" s="57" t="str">
        <f t="shared" ref="H26:H55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44565</v>
      </c>
      <c r="D27" s="54" t="str">
        <f>IF(C27="","",IF(ISERROR(VLOOKUP(C27,Přehled!AE:AE,1,0)),TEXT(C27,"ddd"),"sv"))</f>
        <v>út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44566</v>
      </c>
      <c r="D28" s="54" t="str">
        <f>IF(C28="","",IF(ISERROR(VLOOKUP(C28,Přehled!AE:AE,1,0)),TEXT(C28,"ddd"),"sv"))</f>
        <v>st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44567</v>
      </c>
      <c r="D29" s="54" t="str">
        <f>IF(C29="","",IF(ISERROR(VLOOKUP(C29,Přehled!AE:AE,1,0)),TEXT(C29,"ddd"),"sv"))</f>
        <v>čt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44568</v>
      </c>
      <c r="D30" s="54" t="str">
        <f>IF(C30="","",IF(ISERROR(VLOOKUP(C30,Přehled!AE:AE,1,0)),TEXT(C30,"ddd"),"sv"))</f>
        <v>pá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44569</v>
      </c>
      <c r="D31" s="54" t="str">
        <f>IF(C31="","",IF(ISERROR(VLOOKUP(C31,Přehled!AE:AE,1,0)),TEXT(C31,"ddd"),"sv"))</f>
        <v>so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 t="str">
        <f t="shared" si="4"/>
        <v/>
      </c>
      <c r="K31" s="62"/>
      <c r="L31" s="63"/>
    </row>
    <row r="32" spans="3:12" x14ac:dyDescent="0.25">
      <c r="C32" s="81">
        <f t="shared" si="5"/>
        <v>44570</v>
      </c>
      <c r="D32" s="54" t="str">
        <f>IF(C32="","",IF(ISERROR(VLOOKUP(C32,Přehled!AE:AE,1,0)),TEXT(C32,"ddd"),"sv"))</f>
        <v>ne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 t="str">
        <f t="shared" si="4"/>
        <v/>
      </c>
      <c r="K32" s="62"/>
      <c r="L32" s="63"/>
    </row>
    <row r="33" spans="3:12" x14ac:dyDescent="0.25">
      <c r="C33" s="81">
        <f t="shared" si="5"/>
        <v>44571</v>
      </c>
      <c r="D33" s="54" t="str">
        <f>IF(C33="","",IF(ISERROR(VLOOKUP(C33,Přehled!AE:AE,1,0)),TEXT(C33,"ddd"),"sv"))</f>
        <v>po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44572</v>
      </c>
      <c r="D34" s="54" t="str">
        <f>IF(C34="","",IF(ISERROR(VLOOKUP(C34,Přehled!AE:AE,1,0)),TEXT(C34,"ddd"),"sv"))</f>
        <v>út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44573</v>
      </c>
      <c r="D35" s="54" t="str">
        <f>IF(C35="","",IF(ISERROR(VLOOKUP(C35,Přehled!AE:AE,1,0)),TEXT(C35,"ddd"),"sv"))</f>
        <v>st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44574</v>
      </c>
      <c r="D36" s="54" t="str">
        <f>IF(C36="","",IF(ISERROR(VLOOKUP(C36,Přehled!AE:AE,1,0)),TEXT(C36,"ddd"),"sv"))</f>
        <v>čt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44575</v>
      </c>
      <c r="D37" s="54" t="str">
        <f>IF(C37="","",IF(ISERROR(VLOOKUP(C37,Přehled!AE:AE,1,0)),TEXT(C37,"ddd"),"sv"))</f>
        <v>pá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44576</v>
      </c>
      <c r="D38" s="54" t="str">
        <f>IF(C38="","",IF(ISERROR(VLOOKUP(C38,Přehled!AE:AE,1,0)),TEXT(C38,"ddd"),"sv"))</f>
        <v>so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 t="str">
        <f t="shared" si="4"/>
        <v/>
      </c>
      <c r="K38" s="62"/>
      <c r="L38" s="63"/>
    </row>
    <row r="39" spans="3:12" x14ac:dyDescent="0.25">
      <c r="C39" s="81">
        <f t="shared" si="5"/>
        <v>44577</v>
      </c>
      <c r="D39" s="54" t="str">
        <f>IF(C39="","",IF(ISERROR(VLOOKUP(C39,Přehled!AE:AE,1,0)),TEXT(C39,"ddd"),"sv"))</f>
        <v>ne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 t="str">
        <f t="shared" si="4"/>
        <v/>
      </c>
      <c r="K39" s="62"/>
      <c r="L39" s="63"/>
    </row>
    <row r="40" spans="3:12" x14ac:dyDescent="0.25">
      <c r="C40" s="81">
        <f t="shared" si="5"/>
        <v>44578</v>
      </c>
      <c r="D40" s="54" t="str">
        <f>IF(C40="","",IF(ISERROR(VLOOKUP(C40,Přehled!AE:AE,1,0)),TEXT(C40,"ddd"),"sv"))</f>
        <v>po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44579</v>
      </c>
      <c r="D41" s="54" t="str">
        <f>IF(C41="","",IF(ISERROR(VLOOKUP(C41,Přehled!AE:AE,1,0)),TEXT(C41,"ddd"),"sv"))</f>
        <v>út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44580</v>
      </c>
      <c r="D42" s="54" t="str">
        <f>IF(C42="","",IF(ISERROR(VLOOKUP(C42,Přehled!AE:AE,1,0)),TEXT(C42,"ddd"),"sv"))</f>
        <v>st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44581</v>
      </c>
      <c r="D43" s="54" t="str">
        <f>IF(C43="","",IF(ISERROR(VLOOKUP(C43,Přehled!AE:AE,1,0)),TEXT(C43,"ddd"),"sv"))</f>
        <v>čt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44582</v>
      </c>
      <c r="D44" s="54" t="str">
        <f>IF(C44="","",IF(ISERROR(VLOOKUP(C44,Přehled!AE:AE,1,0)),TEXT(C44,"ddd"),"sv"))</f>
        <v>pá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44583</v>
      </c>
      <c r="D45" s="54" t="str">
        <f>IF(C45="","",IF(ISERROR(VLOOKUP(C45,Přehled!AE:AE,1,0)),TEXT(C45,"ddd"),"sv"))</f>
        <v>so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 t="str">
        <f t="shared" si="4"/>
        <v/>
      </c>
      <c r="K45" s="62"/>
      <c r="L45" s="63"/>
    </row>
    <row r="46" spans="3:12" x14ac:dyDescent="0.25">
      <c r="C46" s="81">
        <f t="shared" si="7"/>
        <v>44584</v>
      </c>
      <c r="D46" s="54" t="str">
        <f>IF(C46="","",IF(ISERROR(VLOOKUP(C46,Přehled!AE:AE,1,0)),TEXT(C46,"ddd"),"sv"))</f>
        <v>ne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 t="str">
        <f t="shared" si="4"/>
        <v/>
      </c>
      <c r="K46" s="62"/>
      <c r="L46" s="63"/>
    </row>
    <row r="47" spans="3:12" x14ac:dyDescent="0.25">
      <c r="C47" s="81">
        <f t="shared" si="7"/>
        <v>44585</v>
      </c>
      <c r="D47" s="54" t="str">
        <f>IF(C47="","",IF(ISERROR(VLOOKUP(C47,Přehled!AE:AE,1,0)),TEXT(C47,"ddd"),"sv"))</f>
        <v>po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44586</v>
      </c>
      <c r="D48" s="54" t="str">
        <f>IF(C48="","",IF(ISERROR(VLOOKUP(C48,Přehled!AE:AE,1,0)),TEXT(C48,"ddd"),"sv"))</f>
        <v>út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44587</v>
      </c>
      <c r="D49" s="54" t="str">
        <f>IF(C49="","",IF(ISERROR(VLOOKUP(C49,Přehled!AE:AE,1,0)),TEXT(C49,"ddd"),"sv"))</f>
        <v>st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44588</v>
      </c>
      <c r="D50" s="54" t="str">
        <f>IF(C50="","",IF(ISERROR(VLOOKUP(C50,Přehled!AE:AE,1,0)),TEXT(C50,"ddd"),"sv"))</f>
        <v>čt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44589</v>
      </c>
      <c r="D51" s="54" t="str">
        <f>IF(C51="","",IF(ISERROR(VLOOKUP(C51,Přehled!AE:AE,1,0)),TEXT(C51,"ddd"),"sv"))</f>
        <v>pá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44590</v>
      </c>
      <c r="D52" s="54" t="str">
        <f>IF(C52="","",IF(ISERROR(VLOOKUP(C52,Přehled!AE:AE,1,0)),TEXT(C52,"ddd"),"sv"))</f>
        <v>so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 t="str">
        <f t="shared" si="4"/>
        <v/>
      </c>
      <c r="K52" s="62"/>
      <c r="L52" s="63"/>
    </row>
    <row r="53" spans="3:12" x14ac:dyDescent="0.25">
      <c r="C53" s="81">
        <f>IFERROR(IF(MONTH(C52+1)&lt;&gt;MONTH(C52),"",C52+1),"")</f>
        <v>44591</v>
      </c>
      <c r="D53" s="54" t="str">
        <f>IF(C53="","",IF(ISERROR(VLOOKUP(C53,Přehled!AE:AE,1,0)),TEXT(C53,"ddd"),"sv"))</f>
        <v>ne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 t="str">
        <f t="shared" si="4"/>
        <v/>
      </c>
      <c r="K53" s="62"/>
      <c r="L53" s="63"/>
    </row>
    <row r="54" spans="3:12" x14ac:dyDescent="0.25">
      <c r="C54" s="81">
        <f t="shared" ref="C54" si="8">IFERROR(IF(MONTH(C53+1)&lt;&gt;MONTH(C53),"",C53+1),"")</f>
        <v>44592</v>
      </c>
      <c r="D54" s="54" t="str">
        <f>IF(C54="","",IF(ISERROR(VLOOKUP(C54,Přehled!AE:AE,1,0)),TEXT(C54,"ddd"),"sv"))</f>
        <v>po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>
        <f t="shared" si="4"/>
        <v>0</v>
      </c>
      <c r="K54" s="62"/>
      <c r="L54" s="63"/>
    </row>
    <row r="55" spans="3:12" x14ac:dyDescent="0.25">
      <c r="G55" s="92">
        <f>SUM(G27:G54)</f>
        <v>0</v>
      </c>
      <c r="H55" s="80" t="str">
        <f t="shared" si="6"/>
        <v/>
      </c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I63:J63"/>
    <mergeCell ref="C16:D16"/>
    <mergeCell ref="B13:B16"/>
    <mergeCell ref="G21:H21"/>
    <mergeCell ref="C8:D8"/>
    <mergeCell ref="C15:D15"/>
    <mergeCell ref="C13:D13"/>
    <mergeCell ref="G18:H18"/>
    <mergeCell ref="I59:J59"/>
    <mergeCell ref="C23:D23"/>
    <mergeCell ref="G19:H19"/>
    <mergeCell ref="G20:H20"/>
    <mergeCell ref="C18:D18"/>
    <mergeCell ref="C19:D19"/>
    <mergeCell ref="C14:D14"/>
    <mergeCell ref="C4:D4"/>
    <mergeCell ref="C5:D5"/>
    <mergeCell ref="C6:D6"/>
    <mergeCell ref="C9:D9"/>
    <mergeCell ref="C11:D11"/>
  </mergeCells>
  <conditionalFormatting sqref="E18:E19">
    <cfRule type="cellIs" dxfId="490" priority="41" operator="lessThan">
      <formula>0</formula>
    </cfRule>
  </conditionalFormatting>
  <conditionalFormatting sqref="D25:D54">
    <cfRule type="expression" dxfId="489" priority="25">
      <formula>$C25=""</formula>
    </cfRule>
    <cfRule type="expression" dxfId="488" priority="26">
      <formula>$D25="ne"</formula>
    </cfRule>
    <cfRule type="expression" dxfId="487" priority="27">
      <formula>$D25="so"</formula>
    </cfRule>
    <cfRule type="expression" dxfId="486" priority="28">
      <formula>$D25="sv"</formula>
    </cfRule>
  </conditionalFormatting>
  <conditionalFormatting sqref="D24">
    <cfRule type="expression" dxfId="485" priority="37">
      <formula>$C24=""</formula>
    </cfRule>
    <cfRule type="expression" dxfId="484" priority="38">
      <formula>$D24="ne"</formula>
    </cfRule>
    <cfRule type="expression" dxfId="483" priority="39">
      <formula>$D24="so"</formula>
    </cfRule>
    <cfRule type="expression" dxfId="482" priority="40">
      <formula>$D24="sv"</formula>
    </cfRule>
  </conditionalFormatting>
  <conditionalFormatting sqref="C24">
    <cfRule type="expression" dxfId="481" priority="33">
      <formula>$C24=""</formula>
    </cfRule>
    <cfRule type="expression" dxfId="480" priority="34">
      <formula>$D24="ne"</formula>
    </cfRule>
    <cfRule type="expression" dxfId="479" priority="35">
      <formula>$D24="so"</formula>
    </cfRule>
    <cfRule type="expression" dxfId="478" priority="36">
      <formula>$D24="sv"</formula>
    </cfRule>
  </conditionalFormatting>
  <conditionalFormatting sqref="C25:C54">
    <cfRule type="expression" dxfId="477" priority="29">
      <formula>$C25=""</formula>
    </cfRule>
    <cfRule type="expression" dxfId="476" priority="30">
      <formula>$D25="ne"</formula>
    </cfRule>
    <cfRule type="expression" dxfId="475" priority="31">
      <formula>$D25="so"</formula>
    </cfRule>
    <cfRule type="expression" dxfId="474" priority="32">
      <formula>$D25="sv"</formula>
    </cfRule>
  </conditionalFormatting>
  <conditionalFormatting sqref="E24:F54">
    <cfRule type="expression" dxfId="473" priority="20">
      <formula>$C24=""</formula>
    </cfRule>
    <cfRule type="expression" dxfId="472" priority="21">
      <formula>$D24="ne"</formula>
    </cfRule>
    <cfRule type="expression" dxfId="471" priority="22">
      <formula>$D24="so"</formula>
    </cfRule>
    <cfRule type="expression" dxfId="470" priority="23">
      <formula>$D24="sv"</formula>
    </cfRule>
  </conditionalFormatting>
  <conditionalFormatting sqref="L24:L54 E24:F54">
    <cfRule type="expression" dxfId="469" priority="24">
      <formula>IFERROR(VLOOKUP($L24,$H:$K,4,0),"")="A"</formula>
    </cfRule>
  </conditionalFormatting>
  <conditionalFormatting sqref="G24:I54">
    <cfRule type="expression" dxfId="468" priority="16">
      <formula>$C24=""</formula>
    </cfRule>
    <cfRule type="expression" dxfId="467" priority="17">
      <formula>$D24="ne"</formula>
    </cfRule>
    <cfRule type="expression" dxfId="466" priority="18">
      <formula>$D24="so"</formula>
    </cfRule>
    <cfRule type="expression" dxfId="465" priority="19">
      <formula>$D24="sv"</formula>
    </cfRule>
  </conditionalFormatting>
  <conditionalFormatting sqref="K24:K54">
    <cfRule type="expression" dxfId="464" priority="2">
      <formula>$C24=""</formula>
    </cfRule>
    <cfRule type="expression" dxfId="463" priority="3">
      <formula>$D24="ne"</formula>
    </cfRule>
    <cfRule type="expression" dxfId="462" priority="4">
      <formula>$D24="so"</formula>
    </cfRule>
    <cfRule type="expression" dxfId="461" priority="5">
      <formula>$D24="sv"</formula>
    </cfRule>
  </conditionalFormatting>
  <conditionalFormatting sqref="J24:J54">
    <cfRule type="expression" dxfId="460" priority="6">
      <formula>$C24=""</formula>
    </cfRule>
    <cfRule type="expression" dxfId="459" priority="7">
      <formula>$D24="ne"</formula>
    </cfRule>
    <cfRule type="expression" dxfId="458" priority="8">
      <formula>$D24="so"</formula>
    </cfRule>
    <cfRule type="expression" dxfId="457" priority="9">
      <formula>$D24="sv"</formula>
    </cfRule>
  </conditionalFormatting>
  <conditionalFormatting sqref="L24:L54">
    <cfRule type="expression" dxfId="456" priority="10">
      <formula>$C24=""</formula>
    </cfRule>
    <cfRule type="expression" dxfId="455" priority="11">
      <formula>$D24="ne"</formula>
    </cfRule>
    <cfRule type="expression" dxfId="454" priority="12">
      <formula>$D24="so"</formula>
    </cfRule>
    <cfRule type="expression" dxfId="453" priority="13">
      <formula>$D24="sv"</formula>
    </cfRule>
    <cfRule type="expression" dxfId="452" priority="14">
      <formula>IFERROR(VLOOKUP($L24,$H:$K,4,0),"")="B"</formula>
    </cfRule>
  </conditionalFormatting>
  <conditionalFormatting sqref="G21:J21">
    <cfRule type="expression" dxfId="451" priority="1">
      <formula>$G$21="Neodpracováno"</formula>
    </cfRule>
  </conditionalFormatting>
  <dataValidations disablePrompts="1" count="1">
    <dataValidation type="list" allowBlank="1" showInputMessage="1" showErrorMessage="1" sqref="K24:K54" xr:uid="{00000000-0002-0000-01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IF(Přehled!F9="","",Přehled!F9)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únor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20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0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Přehled!F11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leden!E18-SUM(J4:J5)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leden!E19-J8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VALUE(CONCATENATE("01",".","02",".",Přehled!$C$4))</f>
        <v>44593</v>
      </c>
      <c r="D24" s="54" t="str">
        <f>IF(C24="","",IF(ISERROR(VLOOKUP(C24,Přehled!AE:AE,1,0)),TEXT(C24,"ddd"),"sv"))</f>
        <v>út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44594</v>
      </c>
      <c r="D25" s="54" t="str">
        <f>IF(C25="","",IF(ISERROR(VLOOKUP(C25,Přehled!AE:AE,1,0)),TEXT(C25,"ddd"),"sv"))</f>
        <v>st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44595</v>
      </c>
      <c r="D26" s="54" t="str">
        <f>IF(C26="","",IF(ISERROR(VLOOKUP(C26,Přehled!AE:AE,1,0)),TEXT(C26,"ddd"),"sv"))</f>
        <v>čt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44596</v>
      </c>
      <c r="D27" s="54" t="str">
        <f>IF(C27="","",IF(ISERROR(VLOOKUP(C27,Přehled!AE:AE,1,0)),TEXT(C27,"ddd"),"sv"))</f>
        <v>pá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44597</v>
      </c>
      <c r="D28" s="54" t="str">
        <f>IF(C28="","",IF(ISERROR(VLOOKUP(C28,Přehled!AE:AE,1,0)),TEXT(C28,"ddd"),"sv"))</f>
        <v>so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 t="str">
        <f t="shared" si="4"/>
        <v/>
      </c>
      <c r="K28" s="62"/>
      <c r="L28" s="63"/>
    </row>
    <row r="29" spans="3:12" x14ac:dyDescent="0.25">
      <c r="C29" s="81">
        <f t="shared" si="5"/>
        <v>44598</v>
      </c>
      <c r="D29" s="54" t="str">
        <f>IF(C29="","",IF(ISERROR(VLOOKUP(C29,Přehled!AE:AE,1,0)),TEXT(C29,"ddd"),"sv"))</f>
        <v>ne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 t="str">
        <f t="shared" si="4"/>
        <v/>
      </c>
      <c r="K29" s="62"/>
      <c r="L29" s="63"/>
    </row>
    <row r="30" spans="3:12" x14ac:dyDescent="0.25">
      <c r="C30" s="81">
        <f t="shared" si="5"/>
        <v>44599</v>
      </c>
      <c r="D30" s="54" t="str">
        <f>IF(C30="","",IF(ISERROR(VLOOKUP(C30,Přehled!AE:AE,1,0)),TEXT(C30,"ddd"),"sv"))</f>
        <v>po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44600</v>
      </c>
      <c r="D31" s="54" t="str">
        <f>IF(C31="","",IF(ISERROR(VLOOKUP(C31,Přehled!AE:AE,1,0)),TEXT(C31,"ddd"),"sv"))</f>
        <v>út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44601</v>
      </c>
      <c r="D32" s="54" t="str">
        <f>IF(C32="","",IF(ISERROR(VLOOKUP(C32,Přehled!AE:AE,1,0)),TEXT(C32,"ddd"),"sv"))</f>
        <v>st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44602</v>
      </c>
      <c r="D33" s="54" t="str">
        <f>IF(C33="","",IF(ISERROR(VLOOKUP(C33,Přehled!AE:AE,1,0)),TEXT(C33,"ddd"),"sv"))</f>
        <v>čt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44603</v>
      </c>
      <c r="D34" s="54" t="str">
        <f>IF(C34="","",IF(ISERROR(VLOOKUP(C34,Přehled!AE:AE,1,0)),TEXT(C34,"ddd"),"sv"))</f>
        <v>pá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44604</v>
      </c>
      <c r="D35" s="54" t="str">
        <f>IF(C35="","",IF(ISERROR(VLOOKUP(C35,Přehled!AE:AE,1,0)),TEXT(C35,"ddd"),"sv"))</f>
        <v>so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 t="str">
        <f t="shared" si="4"/>
        <v/>
      </c>
      <c r="K35" s="62"/>
      <c r="L35" s="63"/>
    </row>
    <row r="36" spans="3:12" x14ac:dyDescent="0.25">
      <c r="C36" s="81">
        <f t="shared" si="5"/>
        <v>44605</v>
      </c>
      <c r="D36" s="54" t="str">
        <f>IF(C36="","",IF(ISERROR(VLOOKUP(C36,Přehled!AE:AE,1,0)),TEXT(C36,"ddd"),"sv"))</f>
        <v>ne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 t="str">
        <f t="shared" si="4"/>
        <v/>
      </c>
      <c r="K36" s="62"/>
      <c r="L36" s="63"/>
    </row>
    <row r="37" spans="3:12" x14ac:dyDescent="0.25">
      <c r="C37" s="81">
        <f t="shared" si="5"/>
        <v>44606</v>
      </c>
      <c r="D37" s="54" t="str">
        <f>IF(C37="","",IF(ISERROR(VLOOKUP(C37,Přehled!AE:AE,1,0)),TEXT(C37,"ddd"),"sv"))</f>
        <v>po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44607</v>
      </c>
      <c r="D38" s="54" t="str">
        <f>IF(C38="","",IF(ISERROR(VLOOKUP(C38,Přehled!AE:AE,1,0)),TEXT(C38,"ddd"),"sv"))</f>
        <v>út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44608</v>
      </c>
      <c r="D39" s="54" t="str">
        <f>IF(C39="","",IF(ISERROR(VLOOKUP(C39,Přehled!AE:AE,1,0)),TEXT(C39,"ddd"),"sv"))</f>
        <v>st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44609</v>
      </c>
      <c r="D40" s="54" t="str">
        <f>IF(C40="","",IF(ISERROR(VLOOKUP(C40,Přehled!AE:AE,1,0)),TEXT(C40,"ddd"),"sv"))</f>
        <v>čt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44610</v>
      </c>
      <c r="D41" s="54" t="str">
        <f>IF(C41="","",IF(ISERROR(VLOOKUP(C41,Přehled!AE:AE,1,0)),TEXT(C41,"ddd"),"sv"))</f>
        <v>pá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44611</v>
      </c>
      <c r="D42" s="54" t="str">
        <f>IF(C42="","",IF(ISERROR(VLOOKUP(C42,Přehled!AE:AE,1,0)),TEXT(C42,"ddd"),"sv"))</f>
        <v>so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 t="str">
        <f t="shared" si="4"/>
        <v/>
      </c>
      <c r="K42" s="62"/>
      <c r="L42" s="63"/>
    </row>
    <row r="43" spans="3:12" x14ac:dyDescent="0.25">
      <c r="C43" s="81">
        <f t="shared" si="5"/>
        <v>44612</v>
      </c>
      <c r="D43" s="54" t="str">
        <f>IF(C43="","",IF(ISERROR(VLOOKUP(C43,Přehled!AE:AE,1,0)),TEXT(C43,"ddd"),"sv"))</f>
        <v>ne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 t="str">
        <f t="shared" si="4"/>
        <v/>
      </c>
      <c r="K43" s="62"/>
      <c r="L43" s="63"/>
    </row>
    <row r="44" spans="3:12" x14ac:dyDescent="0.25">
      <c r="C44" s="81">
        <f>IFERROR(IF(MONTH(C43+1)&lt;&gt;MONTH(C43),"",C43+1),"")</f>
        <v>44613</v>
      </c>
      <c r="D44" s="54" t="str">
        <f>IF(C44="","",IF(ISERROR(VLOOKUP(C44,Přehled!AE:AE,1,0)),TEXT(C44,"ddd"),"sv"))</f>
        <v>po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44614</v>
      </c>
      <c r="D45" s="54" t="str">
        <f>IF(C45="","",IF(ISERROR(VLOOKUP(C45,Přehled!AE:AE,1,0)),TEXT(C45,"ddd"),"sv"))</f>
        <v>út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44615</v>
      </c>
      <c r="D46" s="54" t="str">
        <f>IF(C46="","",IF(ISERROR(VLOOKUP(C46,Přehled!AE:AE,1,0)),TEXT(C46,"ddd"),"sv"))</f>
        <v>st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44616</v>
      </c>
      <c r="D47" s="54" t="str">
        <f>IF(C47="","",IF(ISERROR(VLOOKUP(C47,Přehled!AE:AE,1,0)),TEXT(C47,"ddd"),"sv"))</f>
        <v>čt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44617</v>
      </c>
      <c r="D48" s="54" t="str">
        <f>IF(C48="","",IF(ISERROR(VLOOKUP(C48,Přehled!AE:AE,1,0)),TEXT(C48,"ddd"),"sv"))</f>
        <v>pá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44618</v>
      </c>
      <c r="D49" s="54" t="str">
        <f>IF(C49="","",IF(ISERROR(VLOOKUP(C49,Přehled!AE:AE,1,0)),TEXT(C49,"ddd"),"sv"))</f>
        <v>so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 t="str">
        <f t="shared" si="4"/>
        <v/>
      </c>
      <c r="K49" s="62"/>
      <c r="L49" s="63"/>
    </row>
    <row r="50" spans="3:12" x14ac:dyDescent="0.25">
      <c r="C50" s="81">
        <f t="shared" si="7"/>
        <v>44619</v>
      </c>
      <c r="D50" s="54" t="str">
        <f>IF(C50="","",IF(ISERROR(VLOOKUP(C50,Přehled!AE:AE,1,0)),TEXT(C50,"ddd"),"sv"))</f>
        <v>ne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 t="str">
        <f t="shared" si="4"/>
        <v/>
      </c>
      <c r="K50" s="62"/>
      <c r="L50" s="63"/>
    </row>
    <row r="51" spans="3:12" x14ac:dyDescent="0.25">
      <c r="C51" s="81">
        <f t="shared" si="7"/>
        <v>44620</v>
      </c>
      <c r="D51" s="54" t="str">
        <f>IF(C51="","",IF(ISERROR(VLOOKUP(C51,Přehled!AE:AE,1,0)),TEXT(C51,"ddd"),"sv"))</f>
        <v>po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 t="str">
        <f t="shared" si="7"/>
        <v/>
      </c>
      <c r="D52" s="54" t="str">
        <f>IF(C52="","",IF(ISERROR(VLOOKUP(C52,Přehled!AE:AE,1,0)),TEXT(C52,"ddd"),"sv"))</f>
        <v/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 t="str">
        <f t="shared" si="4"/>
        <v/>
      </c>
      <c r="K52" s="62"/>
      <c r="L52" s="63"/>
    </row>
    <row r="53" spans="3:12" x14ac:dyDescent="0.25">
      <c r="C53" s="81" t="str">
        <f>IFERROR(IF(MONTH(C52+1)&lt;&gt;MONTH(C52),"",C52+1),"")</f>
        <v/>
      </c>
      <c r="D53" s="54" t="str">
        <f>IF(C53="","",IF(ISERROR(VLOOKUP(C53,Přehled!AE:AE,1,0)),TEXT(C53,"ddd"),"sv"))</f>
        <v/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 t="str">
        <f t="shared" si="4"/>
        <v/>
      </c>
      <c r="K53" s="62"/>
      <c r="L53" s="63"/>
    </row>
    <row r="54" spans="3:12" x14ac:dyDescent="0.25">
      <c r="C54" s="81" t="str">
        <f t="shared" ref="C54" si="8">IFERROR(IF(MONTH(C53+1)&lt;&gt;MONTH(C53),"",C53+1),"")</f>
        <v/>
      </c>
      <c r="D54" s="54" t="str">
        <f>IF(C54="","",IF(ISERROR(VLOOKUP(C54,Přehled!AE:AE,1,0)),TEXT(C54,"ddd"),"sv"))</f>
        <v/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50" priority="41" operator="lessThan">
      <formula>0</formula>
    </cfRule>
  </conditionalFormatting>
  <conditionalFormatting sqref="D25:D54">
    <cfRule type="expression" dxfId="449" priority="25">
      <formula>$C25=""</formula>
    </cfRule>
    <cfRule type="expression" dxfId="448" priority="26">
      <formula>$D25="ne"</formula>
    </cfRule>
    <cfRule type="expression" dxfId="447" priority="27">
      <formula>$D25="so"</formula>
    </cfRule>
    <cfRule type="expression" dxfId="446" priority="28">
      <formula>$D25="sv"</formula>
    </cfRule>
  </conditionalFormatting>
  <conditionalFormatting sqref="D24">
    <cfRule type="expression" dxfId="445" priority="37">
      <formula>$C24=""</formula>
    </cfRule>
    <cfRule type="expression" dxfId="444" priority="38">
      <formula>$D24="ne"</formula>
    </cfRule>
    <cfRule type="expression" dxfId="443" priority="39">
      <formula>$D24="so"</formula>
    </cfRule>
    <cfRule type="expression" dxfId="442" priority="40">
      <formula>$D24="sv"</formula>
    </cfRule>
  </conditionalFormatting>
  <conditionalFormatting sqref="C24">
    <cfRule type="expression" dxfId="441" priority="33">
      <formula>$C24=""</formula>
    </cfRule>
    <cfRule type="expression" dxfId="440" priority="34">
      <formula>$D24="ne"</formula>
    </cfRule>
    <cfRule type="expression" dxfId="439" priority="35">
      <formula>$D24="so"</formula>
    </cfRule>
    <cfRule type="expression" dxfId="438" priority="36">
      <formula>$D24="sv"</formula>
    </cfRule>
  </conditionalFormatting>
  <conditionalFormatting sqref="C25:C54">
    <cfRule type="expression" dxfId="437" priority="29">
      <formula>$C25=""</formula>
    </cfRule>
    <cfRule type="expression" dxfId="436" priority="30">
      <formula>$D25="ne"</formula>
    </cfRule>
    <cfRule type="expression" dxfId="435" priority="31">
      <formula>$D25="so"</formula>
    </cfRule>
    <cfRule type="expression" dxfId="434" priority="32">
      <formula>$D25="sv"</formula>
    </cfRule>
  </conditionalFormatting>
  <conditionalFormatting sqref="E24:F54">
    <cfRule type="expression" dxfId="433" priority="20">
      <formula>$C24=""</formula>
    </cfRule>
    <cfRule type="expression" dxfId="432" priority="21">
      <formula>$D24="ne"</formula>
    </cfRule>
    <cfRule type="expression" dxfId="431" priority="22">
      <formula>$D24="so"</formula>
    </cfRule>
    <cfRule type="expression" dxfId="430" priority="23">
      <formula>$D24="sv"</formula>
    </cfRule>
  </conditionalFormatting>
  <conditionalFormatting sqref="L24:L54 E24:F54">
    <cfRule type="expression" dxfId="429" priority="24">
      <formula>IFERROR(VLOOKUP($L24,$H:$K,4,0),"")="A"</formula>
    </cfRule>
  </conditionalFormatting>
  <conditionalFormatting sqref="G24:I54">
    <cfRule type="expression" dxfId="428" priority="16">
      <formula>$C24=""</formula>
    </cfRule>
    <cfRule type="expression" dxfId="427" priority="17">
      <formula>$D24="ne"</formula>
    </cfRule>
    <cfRule type="expression" dxfId="426" priority="18">
      <formula>$D24="so"</formula>
    </cfRule>
    <cfRule type="expression" dxfId="425" priority="19">
      <formula>$D24="sv"</formula>
    </cfRule>
  </conditionalFormatting>
  <conditionalFormatting sqref="K24:K54">
    <cfRule type="expression" dxfId="424" priority="3">
      <formula>$C24=""</formula>
    </cfRule>
    <cfRule type="expression" dxfId="423" priority="4">
      <formula>$D24="ne"</formula>
    </cfRule>
    <cfRule type="expression" dxfId="422" priority="5">
      <formula>$D24="so"</formula>
    </cfRule>
    <cfRule type="expression" dxfId="421" priority="6">
      <formula>$D24="sv"</formula>
    </cfRule>
  </conditionalFormatting>
  <conditionalFormatting sqref="J24:J54">
    <cfRule type="expression" dxfId="420" priority="7">
      <formula>$C24=""</formula>
    </cfRule>
    <cfRule type="expression" dxfId="419" priority="8">
      <formula>$D24="ne"</formula>
    </cfRule>
    <cfRule type="expression" dxfId="418" priority="9">
      <formula>$D24="so"</formula>
    </cfRule>
    <cfRule type="expression" dxfId="417" priority="10">
      <formula>$D24="sv"</formula>
    </cfRule>
  </conditionalFormatting>
  <conditionalFormatting sqref="L24:L54">
    <cfRule type="expression" dxfId="416" priority="11">
      <formula>$C24=""</formula>
    </cfRule>
    <cfRule type="expression" dxfId="415" priority="12">
      <formula>$D24="ne"</formula>
    </cfRule>
    <cfRule type="expression" dxfId="414" priority="13">
      <formula>$D24="so"</formula>
    </cfRule>
    <cfRule type="expression" dxfId="413" priority="14">
      <formula>$D24="sv"</formula>
    </cfRule>
    <cfRule type="expression" dxfId="412" priority="15">
      <formula>IFERROR(VLOOKUP($L24,$H:$K,4,0),"")="B"</formula>
    </cfRule>
  </conditionalFormatting>
  <conditionalFormatting sqref="G21:H21 J21">
    <cfRule type="expression" dxfId="411" priority="2">
      <formula>$G$21="Neodpracováno"</formula>
    </cfRule>
  </conditionalFormatting>
  <conditionalFormatting sqref="I21">
    <cfRule type="expression" dxfId="410" priority="1">
      <formula>$G$21="Neodpracováno"</formula>
    </cfRule>
  </conditionalFormatting>
  <dataValidations count="2">
    <dataValidation type="list" allowBlank="1" showInputMessage="1" showErrorMessage="1" sqref="K52:K54" xr:uid="{00000000-0002-0000-0200-000000000000}">
      <formula1>$H$3:$H$19</formula1>
    </dataValidation>
    <dataValidation type="list" allowBlank="1" showInputMessage="1" showErrorMessage="1" sqref="K24:K51" xr:uid="{00000000-0002-0000-0200-000001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IF(Přehled!H9="","",Přehled!H9)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březen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23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0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Přehled!H11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únor!E18-SUM(J4:J5)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únor!E19-J8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VALUE(CONCATENATE("01",".","03",".",Přehled!$C$4))</f>
        <v>44621</v>
      </c>
      <c r="D24" s="54" t="str">
        <f>IF(C24="","",IF(ISERROR(VLOOKUP(C24,Přehled!AE:AE,1,0)),TEXT(C24,"ddd"),"sv"))</f>
        <v>út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44622</v>
      </c>
      <c r="D25" s="54" t="str">
        <f>IF(C25="","",IF(ISERROR(VLOOKUP(C25,Přehled!AE:AE,1,0)),TEXT(C25,"ddd"),"sv"))</f>
        <v>st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44623</v>
      </c>
      <c r="D26" s="54" t="str">
        <f>IF(C26="","",IF(ISERROR(VLOOKUP(C26,Přehled!AE:AE,1,0)),TEXT(C26,"ddd"),"sv"))</f>
        <v>čt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44624</v>
      </c>
      <c r="D27" s="54" t="str">
        <f>IF(C27="","",IF(ISERROR(VLOOKUP(C27,Přehled!AE:AE,1,0)),TEXT(C27,"ddd"),"sv"))</f>
        <v>pá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44625</v>
      </c>
      <c r="D28" s="54" t="str">
        <f>IF(C28="","",IF(ISERROR(VLOOKUP(C28,Přehled!AE:AE,1,0)),TEXT(C28,"ddd"),"sv"))</f>
        <v>so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 t="str">
        <f t="shared" si="4"/>
        <v/>
      </c>
      <c r="K28" s="62"/>
      <c r="L28" s="63"/>
    </row>
    <row r="29" spans="3:12" x14ac:dyDescent="0.25">
      <c r="C29" s="81">
        <f t="shared" si="5"/>
        <v>44626</v>
      </c>
      <c r="D29" s="54" t="str">
        <f>IF(C29="","",IF(ISERROR(VLOOKUP(C29,Přehled!AE:AE,1,0)),TEXT(C29,"ddd"),"sv"))</f>
        <v>ne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 t="str">
        <f t="shared" si="4"/>
        <v/>
      </c>
      <c r="K29" s="62"/>
      <c r="L29" s="63"/>
    </row>
    <row r="30" spans="3:12" x14ac:dyDescent="0.25">
      <c r="C30" s="81">
        <f t="shared" si="5"/>
        <v>44627</v>
      </c>
      <c r="D30" s="54" t="str">
        <f>IF(C30="","",IF(ISERROR(VLOOKUP(C30,Přehled!AE:AE,1,0)),TEXT(C30,"ddd"),"sv"))</f>
        <v>po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44628</v>
      </c>
      <c r="D31" s="54" t="str">
        <f>IF(C31="","",IF(ISERROR(VLOOKUP(C31,Přehled!AE:AE,1,0)),TEXT(C31,"ddd"),"sv"))</f>
        <v>út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44629</v>
      </c>
      <c r="D32" s="54" t="str">
        <f>IF(C32="","",IF(ISERROR(VLOOKUP(C32,Přehled!AE:AE,1,0)),TEXT(C32,"ddd"),"sv"))</f>
        <v>st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44630</v>
      </c>
      <c r="D33" s="54" t="str">
        <f>IF(C33="","",IF(ISERROR(VLOOKUP(C33,Přehled!AE:AE,1,0)),TEXT(C33,"ddd"),"sv"))</f>
        <v>čt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44631</v>
      </c>
      <c r="D34" s="54" t="str">
        <f>IF(C34="","",IF(ISERROR(VLOOKUP(C34,Přehled!AE:AE,1,0)),TEXT(C34,"ddd"),"sv"))</f>
        <v>pá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44632</v>
      </c>
      <c r="D35" s="54" t="str">
        <f>IF(C35="","",IF(ISERROR(VLOOKUP(C35,Přehled!AE:AE,1,0)),TEXT(C35,"ddd"),"sv"))</f>
        <v>so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 t="str">
        <f t="shared" si="4"/>
        <v/>
      </c>
      <c r="K35" s="62"/>
      <c r="L35" s="63"/>
    </row>
    <row r="36" spans="3:12" x14ac:dyDescent="0.25">
      <c r="C36" s="81">
        <f t="shared" si="5"/>
        <v>44633</v>
      </c>
      <c r="D36" s="54" t="str">
        <f>IF(C36="","",IF(ISERROR(VLOOKUP(C36,Přehled!AE:AE,1,0)),TEXT(C36,"ddd"),"sv"))</f>
        <v>ne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 t="str">
        <f t="shared" si="4"/>
        <v/>
      </c>
      <c r="K36" s="62"/>
      <c r="L36" s="63"/>
    </row>
    <row r="37" spans="3:12" x14ac:dyDescent="0.25">
      <c r="C37" s="81">
        <f t="shared" si="5"/>
        <v>44634</v>
      </c>
      <c r="D37" s="54" t="str">
        <f>IF(C37="","",IF(ISERROR(VLOOKUP(C37,Přehled!AE:AE,1,0)),TEXT(C37,"ddd"),"sv"))</f>
        <v>po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44635</v>
      </c>
      <c r="D38" s="54" t="str">
        <f>IF(C38="","",IF(ISERROR(VLOOKUP(C38,Přehled!AE:AE,1,0)),TEXT(C38,"ddd"),"sv"))</f>
        <v>út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44636</v>
      </c>
      <c r="D39" s="54" t="str">
        <f>IF(C39="","",IF(ISERROR(VLOOKUP(C39,Přehled!AE:AE,1,0)),TEXT(C39,"ddd"),"sv"))</f>
        <v>st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44637</v>
      </c>
      <c r="D40" s="54" t="str">
        <f>IF(C40="","",IF(ISERROR(VLOOKUP(C40,Přehled!AE:AE,1,0)),TEXT(C40,"ddd"),"sv"))</f>
        <v>čt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44638</v>
      </c>
      <c r="D41" s="54" t="str">
        <f>IF(C41="","",IF(ISERROR(VLOOKUP(C41,Přehled!AE:AE,1,0)),TEXT(C41,"ddd"),"sv"))</f>
        <v>pá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44639</v>
      </c>
      <c r="D42" s="54" t="str">
        <f>IF(C42="","",IF(ISERROR(VLOOKUP(C42,Přehled!AE:AE,1,0)),TEXT(C42,"ddd"),"sv"))</f>
        <v>so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 t="str">
        <f t="shared" si="4"/>
        <v/>
      </c>
      <c r="K42" s="62"/>
      <c r="L42" s="63"/>
    </row>
    <row r="43" spans="3:12" x14ac:dyDescent="0.25">
      <c r="C43" s="81">
        <f t="shared" si="5"/>
        <v>44640</v>
      </c>
      <c r="D43" s="54" t="str">
        <f>IF(C43="","",IF(ISERROR(VLOOKUP(C43,Přehled!AE:AE,1,0)),TEXT(C43,"ddd"),"sv"))</f>
        <v>ne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 t="str">
        <f t="shared" si="4"/>
        <v/>
      </c>
      <c r="K43" s="62"/>
      <c r="L43" s="63"/>
    </row>
    <row r="44" spans="3:12" x14ac:dyDescent="0.25">
      <c r="C44" s="81">
        <f>IFERROR(IF(MONTH(C43+1)&lt;&gt;MONTH(C43),"",C43+1),"")</f>
        <v>44641</v>
      </c>
      <c r="D44" s="54" t="str">
        <f>IF(C44="","",IF(ISERROR(VLOOKUP(C44,Přehled!AE:AE,1,0)),TEXT(C44,"ddd"),"sv"))</f>
        <v>po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44642</v>
      </c>
      <c r="D45" s="54" t="str">
        <f>IF(C45="","",IF(ISERROR(VLOOKUP(C45,Přehled!AE:AE,1,0)),TEXT(C45,"ddd"),"sv"))</f>
        <v>út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44643</v>
      </c>
      <c r="D46" s="54" t="str">
        <f>IF(C46="","",IF(ISERROR(VLOOKUP(C46,Přehled!AE:AE,1,0)),TEXT(C46,"ddd"),"sv"))</f>
        <v>st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44644</v>
      </c>
      <c r="D47" s="54" t="str">
        <f>IF(C47="","",IF(ISERROR(VLOOKUP(C47,Přehled!AE:AE,1,0)),TEXT(C47,"ddd"),"sv"))</f>
        <v>čt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44645</v>
      </c>
      <c r="D48" s="54" t="str">
        <f>IF(C48="","",IF(ISERROR(VLOOKUP(C48,Přehled!AE:AE,1,0)),TEXT(C48,"ddd"),"sv"))</f>
        <v>pá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44646</v>
      </c>
      <c r="D49" s="54" t="str">
        <f>IF(C49="","",IF(ISERROR(VLOOKUP(C49,Přehled!AE:AE,1,0)),TEXT(C49,"ddd"),"sv"))</f>
        <v>so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 t="str">
        <f t="shared" si="4"/>
        <v/>
      </c>
      <c r="K49" s="62"/>
      <c r="L49" s="63"/>
    </row>
    <row r="50" spans="3:12" x14ac:dyDescent="0.25">
      <c r="C50" s="81">
        <f t="shared" si="7"/>
        <v>44647</v>
      </c>
      <c r="D50" s="54" t="str">
        <f>IF(C50="","",IF(ISERROR(VLOOKUP(C50,Přehled!AE:AE,1,0)),TEXT(C50,"ddd"),"sv"))</f>
        <v>ne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 t="str">
        <f t="shared" si="4"/>
        <v/>
      </c>
      <c r="K50" s="62"/>
      <c r="L50" s="63"/>
    </row>
    <row r="51" spans="3:12" x14ac:dyDescent="0.25">
      <c r="C51" s="81">
        <f t="shared" si="7"/>
        <v>44648</v>
      </c>
      <c r="D51" s="54" t="str">
        <f>IF(C51="","",IF(ISERROR(VLOOKUP(C51,Přehled!AE:AE,1,0)),TEXT(C51,"ddd"),"sv"))</f>
        <v>po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44649</v>
      </c>
      <c r="D52" s="54" t="str">
        <f>IF(C52="","",IF(ISERROR(VLOOKUP(C52,Přehled!AE:AE,1,0)),TEXT(C52,"ddd"),"sv"))</f>
        <v>út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44650</v>
      </c>
      <c r="D53" s="54" t="str">
        <f>IF(C53="","",IF(ISERROR(VLOOKUP(C53,Přehled!AE:AE,1,0)),TEXT(C53,"ddd"),"sv"))</f>
        <v>st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>
        <f t="shared" ref="C54" si="8">IFERROR(IF(MONTH(C53+1)&lt;&gt;MONTH(C53),"",C53+1),"")</f>
        <v>44651</v>
      </c>
      <c r="D54" s="54" t="str">
        <f>IF(C54="","",IF(ISERROR(VLOOKUP(C54,Přehled!AE:AE,1,0)),TEXT(C54,"ddd"),"sv"))</f>
        <v>čt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>
        <f t="shared" si="4"/>
        <v>0</v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409" priority="41" operator="lessThan">
      <formula>0</formula>
    </cfRule>
  </conditionalFormatting>
  <conditionalFormatting sqref="D25:D54">
    <cfRule type="expression" dxfId="408" priority="25">
      <formula>$C25=""</formula>
    </cfRule>
    <cfRule type="expression" dxfId="407" priority="26">
      <formula>$D25="ne"</formula>
    </cfRule>
    <cfRule type="expression" dxfId="406" priority="27">
      <formula>$D25="so"</formula>
    </cfRule>
    <cfRule type="expression" dxfId="405" priority="28">
      <formula>$D25="sv"</formula>
    </cfRule>
  </conditionalFormatting>
  <conditionalFormatting sqref="D24">
    <cfRule type="expression" dxfId="404" priority="37">
      <formula>$C24=""</formula>
    </cfRule>
    <cfRule type="expression" dxfId="403" priority="38">
      <formula>$D24="ne"</formula>
    </cfRule>
    <cfRule type="expression" dxfId="402" priority="39">
      <formula>$D24="so"</formula>
    </cfRule>
    <cfRule type="expression" dxfId="401" priority="40">
      <formula>$D24="sv"</formula>
    </cfRule>
  </conditionalFormatting>
  <conditionalFormatting sqref="C24">
    <cfRule type="expression" dxfId="400" priority="33">
      <formula>$C24=""</formula>
    </cfRule>
    <cfRule type="expression" dxfId="399" priority="34">
      <formula>$D24="ne"</formula>
    </cfRule>
    <cfRule type="expression" dxfId="398" priority="35">
      <formula>$D24="so"</formula>
    </cfRule>
    <cfRule type="expression" dxfId="397" priority="36">
      <formula>$D24="sv"</formula>
    </cfRule>
  </conditionalFormatting>
  <conditionalFormatting sqref="C25:C54">
    <cfRule type="expression" dxfId="396" priority="29">
      <formula>$C25=""</formula>
    </cfRule>
    <cfRule type="expression" dxfId="395" priority="30">
      <formula>$D25="ne"</formula>
    </cfRule>
    <cfRule type="expression" dxfId="394" priority="31">
      <formula>$D25="so"</formula>
    </cfRule>
    <cfRule type="expression" dxfId="393" priority="32">
      <formula>$D25="sv"</formula>
    </cfRule>
  </conditionalFormatting>
  <conditionalFormatting sqref="E24:F54">
    <cfRule type="expression" dxfId="392" priority="20">
      <formula>$C24=""</formula>
    </cfRule>
    <cfRule type="expression" dxfId="391" priority="21">
      <formula>$D24="ne"</formula>
    </cfRule>
    <cfRule type="expression" dxfId="390" priority="22">
      <formula>$D24="so"</formula>
    </cfRule>
    <cfRule type="expression" dxfId="389" priority="23">
      <formula>$D24="sv"</formula>
    </cfRule>
  </conditionalFormatting>
  <conditionalFormatting sqref="L24:L54 E24:F54">
    <cfRule type="expression" dxfId="388" priority="24">
      <formula>IFERROR(VLOOKUP($L24,$H:$K,4,0),"")="A"</formula>
    </cfRule>
  </conditionalFormatting>
  <conditionalFormatting sqref="G24:I54">
    <cfRule type="expression" dxfId="387" priority="16">
      <formula>$C24=""</formula>
    </cfRule>
    <cfRule type="expression" dxfId="386" priority="17">
      <formula>$D24="ne"</formula>
    </cfRule>
    <cfRule type="expression" dxfId="385" priority="18">
      <formula>$D24="so"</formula>
    </cfRule>
    <cfRule type="expression" dxfId="384" priority="19">
      <formula>$D24="sv"</formula>
    </cfRule>
  </conditionalFormatting>
  <conditionalFormatting sqref="K24:K54">
    <cfRule type="expression" dxfId="383" priority="3">
      <formula>$C24=""</formula>
    </cfRule>
    <cfRule type="expression" dxfId="382" priority="4">
      <formula>$D24="ne"</formula>
    </cfRule>
    <cfRule type="expression" dxfId="381" priority="5">
      <formula>$D24="so"</formula>
    </cfRule>
    <cfRule type="expression" dxfId="380" priority="6">
      <formula>$D24="sv"</formula>
    </cfRule>
  </conditionalFormatting>
  <conditionalFormatting sqref="J24:J54">
    <cfRule type="expression" dxfId="379" priority="7">
      <formula>$C24=""</formula>
    </cfRule>
    <cfRule type="expression" dxfId="378" priority="8">
      <formula>$D24="ne"</formula>
    </cfRule>
    <cfRule type="expression" dxfId="377" priority="9">
      <formula>$D24="so"</formula>
    </cfRule>
    <cfRule type="expression" dxfId="376" priority="10">
      <formula>$D24="sv"</formula>
    </cfRule>
  </conditionalFormatting>
  <conditionalFormatting sqref="L24:L54">
    <cfRule type="expression" dxfId="375" priority="11">
      <formula>$C24=""</formula>
    </cfRule>
    <cfRule type="expression" dxfId="374" priority="12">
      <formula>$D24="ne"</formula>
    </cfRule>
    <cfRule type="expression" dxfId="373" priority="13">
      <formula>$D24="so"</formula>
    </cfRule>
    <cfRule type="expression" dxfId="372" priority="14">
      <formula>$D24="sv"</formula>
    </cfRule>
    <cfRule type="expression" dxfId="371" priority="15">
      <formula>IFERROR(VLOOKUP($L24,$H:$K,4,0),"")="B"</formula>
    </cfRule>
  </conditionalFormatting>
  <conditionalFormatting sqref="G21:H21 J21">
    <cfRule type="expression" dxfId="370" priority="2">
      <formula>$G$21="Neodpracováno"</formula>
    </cfRule>
  </conditionalFormatting>
  <conditionalFormatting sqref="I21">
    <cfRule type="expression" dxfId="369" priority="1">
      <formula>$G$21="Neodpracováno"</formula>
    </cfRule>
  </conditionalFormatting>
  <dataValidations count="1">
    <dataValidation type="list" allowBlank="1" showInputMessage="1" showErrorMessage="1" sqref="K24:K54" xr:uid="{00000000-0002-0000-03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IF(Přehled!J9="","",Přehled!J9)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duben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19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2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Přehled!J11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SUM(Přehled!D14:I14)-IF(ISERROR(SUM(Přehled!D14:I14)-Přehled!J14),0,Přehled!J14)-SUM(J4:J5)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březen!E19-SUM(J8)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VALUE(CONCATENATE("01",".","04",".",Přehled!$C$4))</f>
        <v>44652</v>
      </c>
      <c r="D24" s="54" t="str">
        <f>IF(C24="","",IF(ISERROR(VLOOKUP(C24,Přehled!AE:AE,1,0)),TEXT(C24,"ddd"),"sv"))</f>
        <v>pá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44653</v>
      </c>
      <c r="D25" s="54" t="str">
        <f>IF(C25="","",IF(ISERROR(VLOOKUP(C25,Přehled!AE:AE,1,0)),TEXT(C25,"ddd"),"sv"))</f>
        <v>so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 t="str">
        <f t="shared" ref="J25:J54" si="4">IF(OR(C25="",D25="so",D25="ne",D25="sv"),"",IF(OR(K25="NA",ISBLANK(K25)),0,IF(K25="L",L25,IF(OR(K25="DP",K25="PVP",K25="SCP",K25="NáVP"),($E$13*24/2)/24,$E$13))))</f>
        <v/>
      </c>
      <c r="K25" s="62"/>
      <c r="L25" s="63"/>
    </row>
    <row r="26" spans="3:12" x14ac:dyDescent="0.25">
      <c r="C26" s="81">
        <f t="shared" ref="C26:C43" si="5">IFERROR(IF(MONTH(C25+1)&lt;&gt;MONTH(C25),"",C25+1),"")</f>
        <v>44654</v>
      </c>
      <c r="D26" s="54" t="str">
        <f>IF(C26="","",IF(ISERROR(VLOOKUP(C26,Přehled!AE:AE,1,0)),TEXT(C26,"ddd"),"sv"))</f>
        <v>ne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 t="str">
        <f t="shared" si="4"/>
        <v/>
      </c>
      <c r="K26" s="62"/>
      <c r="L26" s="63"/>
    </row>
    <row r="27" spans="3:12" x14ac:dyDescent="0.25">
      <c r="C27" s="81">
        <f t="shared" si="5"/>
        <v>44655</v>
      </c>
      <c r="D27" s="54" t="str">
        <f>IF(C27="","",IF(ISERROR(VLOOKUP(C27,Přehled!AE:AE,1,0)),TEXT(C27,"ddd"),"sv"))</f>
        <v>po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44656</v>
      </c>
      <c r="D28" s="54" t="str">
        <f>IF(C28="","",IF(ISERROR(VLOOKUP(C28,Přehled!AE:AE,1,0)),TEXT(C28,"ddd"),"sv"))</f>
        <v>út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44657</v>
      </c>
      <c r="D29" s="54" t="str">
        <f>IF(C29="","",IF(ISERROR(VLOOKUP(C29,Přehled!AE:AE,1,0)),TEXT(C29,"ddd"),"sv"))</f>
        <v>st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44658</v>
      </c>
      <c r="D30" s="54" t="str">
        <f>IF(C30="","",IF(ISERROR(VLOOKUP(C30,Přehled!AE:AE,1,0)),TEXT(C30,"ddd"),"sv"))</f>
        <v>čt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44659</v>
      </c>
      <c r="D31" s="54" t="str">
        <f>IF(C31="","",IF(ISERROR(VLOOKUP(C31,Přehled!AE:AE,1,0)),TEXT(C31,"ddd"),"sv"))</f>
        <v>pá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44660</v>
      </c>
      <c r="D32" s="54" t="str">
        <f>IF(C32="","",IF(ISERROR(VLOOKUP(C32,Přehled!AE:AE,1,0)),TEXT(C32,"ddd"),"sv"))</f>
        <v>so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 t="str">
        <f t="shared" si="4"/>
        <v/>
      </c>
      <c r="K32" s="62"/>
      <c r="L32" s="63"/>
    </row>
    <row r="33" spans="3:12" x14ac:dyDescent="0.25">
      <c r="C33" s="81">
        <f t="shared" si="5"/>
        <v>44661</v>
      </c>
      <c r="D33" s="54" t="str">
        <f>IF(C33="","",IF(ISERROR(VLOOKUP(C33,Přehled!AE:AE,1,0)),TEXT(C33,"ddd"),"sv"))</f>
        <v>ne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 t="str">
        <f t="shared" si="4"/>
        <v/>
      </c>
      <c r="K33" s="62"/>
      <c r="L33" s="63"/>
    </row>
    <row r="34" spans="3:12" x14ac:dyDescent="0.25">
      <c r="C34" s="81">
        <f t="shared" si="5"/>
        <v>44662</v>
      </c>
      <c r="D34" s="54" t="str">
        <f>IF(C34="","",IF(ISERROR(VLOOKUP(C34,Přehled!AE:AE,1,0)),TEXT(C34,"ddd"),"sv"))</f>
        <v>po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44663</v>
      </c>
      <c r="D35" s="54" t="str">
        <f>IF(C35="","",IF(ISERROR(VLOOKUP(C35,Přehled!AE:AE,1,0)),TEXT(C35,"ddd"),"sv"))</f>
        <v>út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44664</v>
      </c>
      <c r="D36" s="54" t="str">
        <f>IF(C36="","",IF(ISERROR(VLOOKUP(C36,Přehled!AE:AE,1,0)),TEXT(C36,"ddd"),"sv"))</f>
        <v>st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44665</v>
      </c>
      <c r="D37" s="54" t="str">
        <f>IF(C37="","",IF(ISERROR(VLOOKUP(C37,Přehled!AE:AE,1,0)),TEXT(C37,"ddd"),"sv"))</f>
        <v>čt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44666</v>
      </c>
      <c r="D38" s="54" t="str">
        <f>IF(C38="","",IF(ISERROR(VLOOKUP(C38,Přehled!AE:AE,1,0)),TEXT(C38,"ddd"),"sv"))</f>
        <v>sv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 t="str">
        <f t="shared" si="4"/>
        <v/>
      </c>
      <c r="K38" s="62"/>
      <c r="L38" s="63"/>
    </row>
    <row r="39" spans="3:12" x14ac:dyDescent="0.25">
      <c r="C39" s="81">
        <f t="shared" si="5"/>
        <v>44667</v>
      </c>
      <c r="D39" s="54" t="str">
        <f>IF(C39="","",IF(ISERROR(VLOOKUP(C39,Přehled!AE:AE,1,0)),TEXT(C39,"ddd"),"sv"))</f>
        <v>so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 t="str">
        <f t="shared" si="4"/>
        <v/>
      </c>
      <c r="K39" s="62"/>
      <c r="L39" s="63"/>
    </row>
    <row r="40" spans="3:12" x14ac:dyDescent="0.25">
      <c r="C40" s="81">
        <f t="shared" si="5"/>
        <v>44668</v>
      </c>
      <c r="D40" s="54" t="str">
        <f>IF(C40="","",IF(ISERROR(VLOOKUP(C40,Přehled!AE:AE,1,0)),TEXT(C40,"ddd"),"sv"))</f>
        <v>ne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 t="str">
        <f t="shared" si="4"/>
        <v/>
      </c>
      <c r="K40" s="62"/>
      <c r="L40" s="63"/>
    </row>
    <row r="41" spans="3:12" x14ac:dyDescent="0.25">
      <c r="C41" s="81">
        <f t="shared" si="5"/>
        <v>44669</v>
      </c>
      <c r="D41" s="54" t="str">
        <f>IF(C41="","",IF(ISERROR(VLOOKUP(C41,Přehled!AE:AE,1,0)),TEXT(C41,"ddd"),"sv"))</f>
        <v>sv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 t="str">
        <f t="shared" si="4"/>
        <v/>
      </c>
      <c r="K41" s="62"/>
      <c r="L41" s="63"/>
    </row>
    <row r="42" spans="3:12" x14ac:dyDescent="0.25">
      <c r="C42" s="81">
        <f t="shared" si="5"/>
        <v>44670</v>
      </c>
      <c r="D42" s="54" t="str">
        <f>IF(C42="","",IF(ISERROR(VLOOKUP(C42,Přehled!AE:AE,1,0)),TEXT(C42,"ddd"),"sv"))</f>
        <v>út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44671</v>
      </c>
      <c r="D43" s="54" t="str">
        <f>IF(C43="","",IF(ISERROR(VLOOKUP(C43,Přehled!AE:AE,1,0)),TEXT(C43,"ddd"),"sv"))</f>
        <v>st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44672</v>
      </c>
      <c r="D44" s="54" t="str">
        <f>IF(C44="","",IF(ISERROR(VLOOKUP(C44,Přehled!AE:AE,1,0)),TEXT(C44,"ddd"),"sv"))</f>
        <v>čt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44673</v>
      </c>
      <c r="D45" s="54" t="str">
        <f>IF(C45="","",IF(ISERROR(VLOOKUP(C45,Přehled!AE:AE,1,0)),TEXT(C45,"ddd"),"sv"))</f>
        <v>pá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44674</v>
      </c>
      <c r="D46" s="54" t="str">
        <f>IF(C46="","",IF(ISERROR(VLOOKUP(C46,Přehled!AE:AE,1,0)),TEXT(C46,"ddd"),"sv"))</f>
        <v>so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 t="str">
        <f t="shared" si="4"/>
        <v/>
      </c>
      <c r="K46" s="62"/>
      <c r="L46" s="63"/>
    </row>
    <row r="47" spans="3:12" x14ac:dyDescent="0.25">
      <c r="C47" s="81">
        <f t="shared" si="7"/>
        <v>44675</v>
      </c>
      <c r="D47" s="54" t="str">
        <f>IF(C47="","",IF(ISERROR(VLOOKUP(C47,Přehled!AE:AE,1,0)),TEXT(C47,"ddd"),"sv"))</f>
        <v>ne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 t="str">
        <f t="shared" si="4"/>
        <v/>
      </c>
      <c r="K47" s="62"/>
      <c r="L47" s="63"/>
    </row>
    <row r="48" spans="3:12" x14ac:dyDescent="0.25">
      <c r="C48" s="81">
        <f t="shared" si="7"/>
        <v>44676</v>
      </c>
      <c r="D48" s="54" t="str">
        <f>IF(C48="","",IF(ISERROR(VLOOKUP(C48,Přehled!AE:AE,1,0)),TEXT(C48,"ddd"),"sv"))</f>
        <v>po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44677</v>
      </c>
      <c r="D49" s="54" t="str">
        <f>IF(C49="","",IF(ISERROR(VLOOKUP(C49,Přehled!AE:AE,1,0)),TEXT(C49,"ddd"),"sv"))</f>
        <v>út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44678</v>
      </c>
      <c r="D50" s="54" t="str">
        <f>IF(C50="","",IF(ISERROR(VLOOKUP(C50,Přehled!AE:AE,1,0)),TEXT(C50,"ddd"),"sv"))</f>
        <v>st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44679</v>
      </c>
      <c r="D51" s="54" t="str">
        <f>IF(C51="","",IF(ISERROR(VLOOKUP(C51,Přehled!AE:AE,1,0)),TEXT(C51,"ddd"),"sv"))</f>
        <v>čt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44680</v>
      </c>
      <c r="D52" s="54" t="str">
        <f>IF(C52="","",IF(ISERROR(VLOOKUP(C52,Přehled!AE:AE,1,0)),TEXT(C52,"ddd"),"sv"))</f>
        <v>pá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44681</v>
      </c>
      <c r="D53" s="54" t="str">
        <f>IF(C53="","",IF(ISERROR(VLOOKUP(C53,Přehled!AE:AE,1,0)),TEXT(C53,"ddd"),"sv"))</f>
        <v>so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 t="str">
        <f t="shared" si="4"/>
        <v/>
      </c>
      <c r="K53" s="62"/>
      <c r="L53" s="63"/>
    </row>
    <row r="54" spans="3:12" x14ac:dyDescent="0.25">
      <c r="C54" s="81" t="str">
        <f t="shared" ref="C54" si="8">IFERROR(IF(MONTH(C53+1)&lt;&gt;MONTH(C53),"",C53+1),"")</f>
        <v/>
      </c>
      <c r="D54" s="54" t="str">
        <f>IF(C54="","",IF(ISERROR(VLOOKUP(C54,Přehled!AE:AE,1,0)),TEXT(C54,"ddd"),"sv"))</f>
        <v/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368" priority="41" operator="lessThan">
      <formula>0</formula>
    </cfRule>
  </conditionalFormatting>
  <conditionalFormatting sqref="D25:D54">
    <cfRule type="expression" dxfId="367" priority="25">
      <formula>$C25=""</formula>
    </cfRule>
    <cfRule type="expression" dxfId="366" priority="26">
      <formula>$D25="ne"</formula>
    </cfRule>
    <cfRule type="expression" dxfId="365" priority="27">
      <formula>$D25="so"</formula>
    </cfRule>
    <cfRule type="expression" dxfId="364" priority="28">
      <formula>$D25="sv"</formula>
    </cfRule>
  </conditionalFormatting>
  <conditionalFormatting sqref="D24">
    <cfRule type="expression" dxfId="363" priority="37">
      <formula>$C24=""</formula>
    </cfRule>
    <cfRule type="expression" dxfId="362" priority="38">
      <formula>$D24="ne"</formula>
    </cfRule>
    <cfRule type="expression" dxfId="361" priority="39">
      <formula>$D24="so"</formula>
    </cfRule>
    <cfRule type="expression" dxfId="360" priority="40">
      <formula>$D24="sv"</formula>
    </cfRule>
  </conditionalFormatting>
  <conditionalFormatting sqref="C24">
    <cfRule type="expression" dxfId="359" priority="33">
      <formula>$C24=""</formula>
    </cfRule>
    <cfRule type="expression" dxfId="358" priority="34">
      <formula>$D24="ne"</formula>
    </cfRule>
    <cfRule type="expression" dxfId="357" priority="35">
      <formula>$D24="so"</formula>
    </cfRule>
    <cfRule type="expression" dxfId="356" priority="36">
      <formula>$D24="sv"</formula>
    </cfRule>
  </conditionalFormatting>
  <conditionalFormatting sqref="C25:C54">
    <cfRule type="expression" dxfId="355" priority="29">
      <formula>$C25=""</formula>
    </cfRule>
    <cfRule type="expression" dxfId="354" priority="30">
      <formula>$D25="ne"</formula>
    </cfRule>
    <cfRule type="expression" dxfId="353" priority="31">
      <formula>$D25="so"</formula>
    </cfRule>
    <cfRule type="expression" dxfId="352" priority="32">
      <formula>$D25="sv"</formula>
    </cfRule>
  </conditionalFormatting>
  <conditionalFormatting sqref="E24:F54">
    <cfRule type="expression" dxfId="351" priority="20">
      <formula>$C24=""</formula>
    </cfRule>
    <cfRule type="expression" dxfId="350" priority="21">
      <formula>$D24="ne"</formula>
    </cfRule>
    <cfRule type="expression" dxfId="349" priority="22">
      <formula>$D24="so"</formula>
    </cfRule>
    <cfRule type="expression" dxfId="348" priority="23">
      <formula>$D24="sv"</formula>
    </cfRule>
  </conditionalFormatting>
  <conditionalFormatting sqref="L24:L54 E24:F54">
    <cfRule type="expression" dxfId="347" priority="24">
      <formula>IFERROR(VLOOKUP($L24,$H:$K,4,0),"")="A"</formula>
    </cfRule>
  </conditionalFormatting>
  <conditionalFormatting sqref="G24:I54">
    <cfRule type="expression" dxfId="346" priority="16">
      <formula>$C24=""</formula>
    </cfRule>
    <cfRule type="expression" dxfId="345" priority="17">
      <formula>$D24="ne"</formula>
    </cfRule>
    <cfRule type="expression" dxfId="344" priority="18">
      <formula>$D24="so"</formula>
    </cfRule>
    <cfRule type="expression" dxfId="343" priority="19">
      <formula>$D24="sv"</formula>
    </cfRule>
  </conditionalFormatting>
  <conditionalFormatting sqref="K24:K54">
    <cfRule type="expression" dxfId="342" priority="3">
      <formula>$C24=""</formula>
    </cfRule>
    <cfRule type="expression" dxfId="341" priority="4">
      <formula>$D24="ne"</formula>
    </cfRule>
    <cfRule type="expression" dxfId="340" priority="5">
      <formula>$D24="so"</formula>
    </cfRule>
    <cfRule type="expression" dxfId="339" priority="6">
      <formula>$D24="sv"</formula>
    </cfRule>
  </conditionalFormatting>
  <conditionalFormatting sqref="J24:J54">
    <cfRule type="expression" dxfId="338" priority="7">
      <formula>$C24=""</formula>
    </cfRule>
    <cfRule type="expression" dxfId="337" priority="8">
      <formula>$D24="ne"</formula>
    </cfRule>
    <cfRule type="expression" dxfId="336" priority="9">
      <formula>$D24="so"</formula>
    </cfRule>
    <cfRule type="expression" dxfId="335" priority="10">
      <formula>$D24="sv"</formula>
    </cfRule>
  </conditionalFormatting>
  <conditionalFormatting sqref="L24:L54">
    <cfRule type="expression" dxfId="334" priority="11">
      <formula>$C24=""</formula>
    </cfRule>
    <cfRule type="expression" dxfId="333" priority="12">
      <formula>$D24="ne"</formula>
    </cfRule>
    <cfRule type="expression" dxfId="332" priority="13">
      <formula>$D24="so"</formula>
    </cfRule>
    <cfRule type="expression" dxfId="331" priority="14">
      <formula>$D24="sv"</formula>
    </cfRule>
    <cfRule type="expression" dxfId="330" priority="15">
      <formula>IFERROR(VLOOKUP($L24,$H:$K,4,0),"")="B"</formula>
    </cfRule>
  </conditionalFormatting>
  <conditionalFormatting sqref="G21:H21 J21">
    <cfRule type="expression" dxfId="329" priority="2">
      <formula>$G$21="Neodpracováno"</formula>
    </cfRule>
  </conditionalFormatting>
  <conditionalFormatting sqref="I21">
    <cfRule type="expression" dxfId="328" priority="1">
      <formula>$G$21="Neodpracováno"</formula>
    </cfRule>
  </conditionalFormatting>
  <dataValidations count="2">
    <dataValidation type="list" allowBlank="1" showInputMessage="1" showErrorMessage="1" sqref="K54" xr:uid="{00000000-0002-0000-0400-000000000000}">
      <formula1>$H$3:$H$19</formula1>
    </dataValidation>
    <dataValidation type="list" allowBlank="1" showInputMessage="1" showErrorMessage="1" sqref="K24:K53" xr:uid="{00000000-0002-0000-0400-000001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3"/>
  <sheetViews>
    <sheetView showGridLines="0" workbookViewId="0">
      <selection activeCell="E25" sqref="E25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IF(Přehled!L9="","",Přehled!L9)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květen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22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2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Přehled!L11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duben!E18-SUM(J4:J5)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duben!E19-SUM(J8)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VALUE(CONCATENATE("01",".","05",".",Přehled!$C$4))</f>
        <v>44682</v>
      </c>
      <c r="D24" s="54" t="str">
        <f>IF(C24="","",IF(ISERROR(VLOOKUP(C24,Přehled!AE:AE,1,0)),TEXT(C24,"ddd"),"sv"))</f>
        <v>sv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 t="str">
        <f>IF(OR(C24="",D24="so",D24="ne",D24="sv"),"",IF(OR(K24="NA",ISBLANK(K24)),0,IF(K24="L",L24,IF(OR(K24="DP",K24="PVP",K24="SCP",K24="NáVP"),($E$13*24/2)/24,$E$13))))</f>
        <v/>
      </c>
      <c r="K24" s="62"/>
      <c r="L24" s="63"/>
    </row>
    <row r="25" spans="3:12" x14ac:dyDescent="0.25">
      <c r="C25" s="81">
        <f>IFERROR(IF(MONTH(C24+1)&lt;&gt;MONTH(C24),"",C24+1),"")</f>
        <v>44683</v>
      </c>
      <c r="D25" s="54" t="str">
        <f>IF(C25="","",IF(ISERROR(VLOOKUP(C25,Přehled!AE:AE,1,0)),TEXT(C25,"ddd"),"sv"))</f>
        <v>po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44684</v>
      </c>
      <c r="D26" s="54" t="str">
        <f>IF(C26="","",IF(ISERROR(VLOOKUP(C26,Přehled!AE:AE,1,0)),TEXT(C26,"ddd"),"sv"))</f>
        <v>út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44685</v>
      </c>
      <c r="D27" s="54" t="str">
        <f>IF(C27="","",IF(ISERROR(VLOOKUP(C27,Přehled!AE:AE,1,0)),TEXT(C27,"ddd"),"sv"))</f>
        <v>st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44686</v>
      </c>
      <c r="D28" s="54" t="str">
        <f>IF(C28="","",IF(ISERROR(VLOOKUP(C28,Přehled!AE:AE,1,0)),TEXT(C28,"ddd"),"sv"))</f>
        <v>čt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44687</v>
      </c>
      <c r="D29" s="54" t="str">
        <f>IF(C29="","",IF(ISERROR(VLOOKUP(C29,Přehled!AE:AE,1,0)),TEXT(C29,"ddd"),"sv"))</f>
        <v>pá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44688</v>
      </c>
      <c r="D30" s="54" t="str">
        <f>IF(C30="","",IF(ISERROR(VLOOKUP(C30,Přehled!AE:AE,1,0)),TEXT(C30,"ddd"),"sv"))</f>
        <v>so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 t="str">
        <f t="shared" si="4"/>
        <v/>
      </c>
      <c r="K30" s="62"/>
      <c r="L30" s="63"/>
    </row>
    <row r="31" spans="3:12" x14ac:dyDescent="0.25">
      <c r="C31" s="81">
        <f t="shared" si="5"/>
        <v>44689</v>
      </c>
      <c r="D31" s="54" t="str">
        <f>IF(C31="","",IF(ISERROR(VLOOKUP(C31,Přehled!AE:AE,1,0)),TEXT(C31,"ddd"),"sv"))</f>
        <v>sv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 t="str">
        <f t="shared" si="4"/>
        <v/>
      </c>
      <c r="K31" s="62"/>
      <c r="L31" s="63"/>
    </row>
    <row r="32" spans="3:12" x14ac:dyDescent="0.25">
      <c r="C32" s="81">
        <f t="shared" si="5"/>
        <v>44690</v>
      </c>
      <c r="D32" s="54" t="str">
        <f>IF(C32="","",IF(ISERROR(VLOOKUP(C32,Přehled!AE:AE,1,0)),TEXT(C32,"ddd"),"sv"))</f>
        <v>po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44691</v>
      </c>
      <c r="D33" s="54" t="str">
        <f>IF(C33="","",IF(ISERROR(VLOOKUP(C33,Přehled!AE:AE,1,0)),TEXT(C33,"ddd"),"sv"))</f>
        <v>út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44692</v>
      </c>
      <c r="D34" s="54" t="str">
        <f>IF(C34="","",IF(ISERROR(VLOOKUP(C34,Přehled!AE:AE,1,0)),TEXT(C34,"ddd"),"sv"))</f>
        <v>st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44693</v>
      </c>
      <c r="D35" s="54" t="str">
        <f>IF(C35="","",IF(ISERROR(VLOOKUP(C35,Přehled!AE:AE,1,0)),TEXT(C35,"ddd"),"sv"))</f>
        <v>čt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44694</v>
      </c>
      <c r="D36" s="54" t="str">
        <f>IF(C36="","",IF(ISERROR(VLOOKUP(C36,Přehled!AE:AE,1,0)),TEXT(C36,"ddd"),"sv"))</f>
        <v>pá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44695</v>
      </c>
      <c r="D37" s="54" t="str">
        <f>IF(C37="","",IF(ISERROR(VLOOKUP(C37,Přehled!AE:AE,1,0)),TEXT(C37,"ddd"),"sv"))</f>
        <v>so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 t="str">
        <f t="shared" si="4"/>
        <v/>
      </c>
      <c r="K37" s="62"/>
      <c r="L37" s="63"/>
    </row>
    <row r="38" spans="3:12" x14ac:dyDescent="0.25">
      <c r="C38" s="81">
        <f t="shared" si="5"/>
        <v>44696</v>
      </c>
      <c r="D38" s="54" t="str">
        <f>IF(C38="","",IF(ISERROR(VLOOKUP(C38,Přehled!AE:AE,1,0)),TEXT(C38,"ddd"),"sv"))</f>
        <v>ne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 t="str">
        <f t="shared" si="4"/>
        <v/>
      </c>
      <c r="K38" s="62"/>
      <c r="L38" s="63"/>
    </row>
    <row r="39" spans="3:12" x14ac:dyDescent="0.25">
      <c r="C39" s="81">
        <f t="shared" si="5"/>
        <v>44697</v>
      </c>
      <c r="D39" s="54" t="str">
        <f>IF(C39="","",IF(ISERROR(VLOOKUP(C39,Přehled!AE:AE,1,0)),TEXT(C39,"ddd"),"sv"))</f>
        <v>po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44698</v>
      </c>
      <c r="D40" s="54" t="str">
        <f>IF(C40="","",IF(ISERROR(VLOOKUP(C40,Přehled!AE:AE,1,0)),TEXT(C40,"ddd"),"sv"))</f>
        <v>út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44699</v>
      </c>
      <c r="D41" s="54" t="str">
        <f>IF(C41="","",IF(ISERROR(VLOOKUP(C41,Přehled!AE:AE,1,0)),TEXT(C41,"ddd"),"sv"))</f>
        <v>st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44700</v>
      </c>
      <c r="D42" s="54" t="str">
        <f>IF(C42="","",IF(ISERROR(VLOOKUP(C42,Přehled!AE:AE,1,0)),TEXT(C42,"ddd"),"sv"))</f>
        <v>čt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44701</v>
      </c>
      <c r="D43" s="54" t="str">
        <f>IF(C43="","",IF(ISERROR(VLOOKUP(C43,Přehled!AE:AE,1,0)),TEXT(C43,"ddd"),"sv"))</f>
        <v>pá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44702</v>
      </c>
      <c r="D44" s="54" t="str">
        <f>IF(C44="","",IF(ISERROR(VLOOKUP(C44,Přehled!AE:AE,1,0)),TEXT(C44,"ddd"),"sv"))</f>
        <v>so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 t="str">
        <f t="shared" si="4"/>
        <v/>
      </c>
      <c r="K44" s="62"/>
      <c r="L44" s="63"/>
    </row>
    <row r="45" spans="3:12" x14ac:dyDescent="0.25">
      <c r="C45" s="81">
        <f t="shared" ref="C45:C52" si="7">IFERROR(IF(MONTH(C44+1)&lt;&gt;MONTH(C44),"",C44+1),"")</f>
        <v>44703</v>
      </c>
      <c r="D45" s="54" t="str">
        <f>IF(C45="","",IF(ISERROR(VLOOKUP(C45,Přehled!AE:AE,1,0)),TEXT(C45,"ddd"),"sv"))</f>
        <v>ne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 t="str">
        <f t="shared" si="4"/>
        <v/>
      </c>
      <c r="K45" s="62"/>
      <c r="L45" s="63"/>
    </row>
    <row r="46" spans="3:12" x14ac:dyDescent="0.25">
      <c r="C46" s="81">
        <f t="shared" si="7"/>
        <v>44704</v>
      </c>
      <c r="D46" s="54" t="str">
        <f>IF(C46="","",IF(ISERROR(VLOOKUP(C46,Přehled!AE:AE,1,0)),TEXT(C46,"ddd"),"sv"))</f>
        <v>po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44705</v>
      </c>
      <c r="D47" s="54" t="str">
        <f>IF(C47="","",IF(ISERROR(VLOOKUP(C47,Přehled!AE:AE,1,0)),TEXT(C47,"ddd"),"sv"))</f>
        <v>út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44706</v>
      </c>
      <c r="D48" s="54" t="str">
        <f>IF(C48="","",IF(ISERROR(VLOOKUP(C48,Přehled!AE:AE,1,0)),TEXT(C48,"ddd"),"sv"))</f>
        <v>st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44707</v>
      </c>
      <c r="D49" s="54" t="str">
        <f>IF(C49="","",IF(ISERROR(VLOOKUP(C49,Přehled!AE:AE,1,0)),TEXT(C49,"ddd"),"sv"))</f>
        <v>čt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44708</v>
      </c>
      <c r="D50" s="54" t="str">
        <f>IF(C50="","",IF(ISERROR(VLOOKUP(C50,Přehled!AE:AE,1,0)),TEXT(C50,"ddd"),"sv"))</f>
        <v>pá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44709</v>
      </c>
      <c r="D51" s="54" t="str">
        <f>IF(C51="","",IF(ISERROR(VLOOKUP(C51,Přehled!AE:AE,1,0)),TEXT(C51,"ddd"),"sv"))</f>
        <v>so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 t="str">
        <f t="shared" si="4"/>
        <v/>
      </c>
      <c r="K51" s="62"/>
      <c r="L51" s="63"/>
    </row>
    <row r="52" spans="3:12" x14ac:dyDescent="0.25">
      <c r="C52" s="81">
        <f t="shared" si="7"/>
        <v>44710</v>
      </c>
      <c r="D52" s="54" t="str">
        <f>IF(C52="","",IF(ISERROR(VLOOKUP(C52,Přehled!AE:AE,1,0)),TEXT(C52,"ddd"),"sv"))</f>
        <v>ne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 t="str">
        <f t="shared" si="4"/>
        <v/>
      </c>
      <c r="K52" s="62"/>
      <c r="L52" s="63"/>
    </row>
    <row r="53" spans="3:12" x14ac:dyDescent="0.25">
      <c r="C53" s="81">
        <f>IFERROR(IF(MONTH(C52+1)&lt;&gt;MONTH(C52),"",C52+1),"")</f>
        <v>44711</v>
      </c>
      <c r="D53" s="54" t="str">
        <f>IF(C53="","",IF(ISERROR(VLOOKUP(C53,Přehled!AE:AE,1,0)),TEXT(C53,"ddd"),"sv"))</f>
        <v>po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>
        <f t="shared" ref="C54" si="8">IFERROR(IF(MONTH(C53+1)&lt;&gt;MONTH(C53),"",C53+1),"")</f>
        <v>44712</v>
      </c>
      <c r="D54" s="54" t="str">
        <f>IF(C54="","",IF(ISERROR(VLOOKUP(C54,Přehled!AE:AE,1,0)),TEXT(C54,"ddd"),"sv"))</f>
        <v>út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>
        <f t="shared" si="4"/>
        <v>0</v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327" priority="41" operator="lessThan">
      <formula>0</formula>
    </cfRule>
  </conditionalFormatting>
  <conditionalFormatting sqref="D25:D54">
    <cfRule type="expression" dxfId="326" priority="25">
      <formula>$C25=""</formula>
    </cfRule>
    <cfRule type="expression" dxfId="325" priority="26">
      <formula>$D25="ne"</formula>
    </cfRule>
    <cfRule type="expression" dxfId="324" priority="27">
      <formula>$D25="so"</formula>
    </cfRule>
    <cfRule type="expression" dxfId="323" priority="28">
      <formula>$D25="sv"</formula>
    </cfRule>
  </conditionalFormatting>
  <conditionalFormatting sqref="D24">
    <cfRule type="expression" dxfId="322" priority="37">
      <formula>$C24=""</formula>
    </cfRule>
    <cfRule type="expression" dxfId="321" priority="38">
      <formula>$D24="ne"</formula>
    </cfRule>
    <cfRule type="expression" dxfId="320" priority="39">
      <formula>$D24="so"</formula>
    </cfRule>
    <cfRule type="expression" dxfId="319" priority="40">
      <formula>$D24="sv"</formula>
    </cfRule>
  </conditionalFormatting>
  <conditionalFormatting sqref="C24">
    <cfRule type="expression" dxfId="318" priority="33">
      <formula>$C24=""</formula>
    </cfRule>
    <cfRule type="expression" dxfId="317" priority="34">
      <formula>$D24="ne"</formula>
    </cfRule>
    <cfRule type="expression" dxfId="316" priority="35">
      <formula>$D24="so"</formula>
    </cfRule>
    <cfRule type="expression" dxfId="315" priority="36">
      <formula>$D24="sv"</formula>
    </cfRule>
  </conditionalFormatting>
  <conditionalFormatting sqref="C25:C54">
    <cfRule type="expression" dxfId="314" priority="29">
      <formula>$C25=""</formula>
    </cfRule>
    <cfRule type="expression" dxfId="313" priority="30">
      <formula>$D25="ne"</formula>
    </cfRule>
    <cfRule type="expression" dxfId="312" priority="31">
      <formula>$D25="so"</formula>
    </cfRule>
    <cfRule type="expression" dxfId="311" priority="32">
      <formula>$D25="sv"</formula>
    </cfRule>
  </conditionalFormatting>
  <conditionalFormatting sqref="E24:F54">
    <cfRule type="expression" dxfId="310" priority="20">
      <formula>$C24=""</formula>
    </cfRule>
    <cfRule type="expression" dxfId="309" priority="21">
      <formula>$D24="ne"</formula>
    </cfRule>
    <cfRule type="expression" dxfId="308" priority="22">
      <formula>$D24="so"</formula>
    </cfRule>
    <cfRule type="expression" dxfId="307" priority="23">
      <formula>$D24="sv"</formula>
    </cfRule>
  </conditionalFormatting>
  <conditionalFormatting sqref="L24:L54 E24:F54">
    <cfRule type="expression" dxfId="306" priority="24">
      <formula>IFERROR(VLOOKUP($L24,$H:$K,4,0),"")="A"</formula>
    </cfRule>
  </conditionalFormatting>
  <conditionalFormatting sqref="G24:I54">
    <cfRule type="expression" dxfId="305" priority="16">
      <formula>$C24=""</formula>
    </cfRule>
    <cfRule type="expression" dxfId="304" priority="17">
      <formula>$D24="ne"</formula>
    </cfRule>
    <cfRule type="expression" dxfId="303" priority="18">
      <formula>$D24="so"</formula>
    </cfRule>
    <cfRule type="expression" dxfId="302" priority="19">
      <formula>$D24="sv"</formula>
    </cfRule>
  </conditionalFormatting>
  <conditionalFormatting sqref="K24:K54">
    <cfRule type="expression" dxfId="301" priority="3">
      <formula>$C24=""</formula>
    </cfRule>
    <cfRule type="expression" dxfId="300" priority="4">
      <formula>$D24="ne"</formula>
    </cfRule>
    <cfRule type="expression" dxfId="299" priority="5">
      <formula>$D24="so"</formula>
    </cfRule>
    <cfRule type="expression" dxfId="298" priority="6">
      <formula>$D24="sv"</formula>
    </cfRule>
  </conditionalFormatting>
  <conditionalFormatting sqref="J24:J54">
    <cfRule type="expression" dxfId="297" priority="7">
      <formula>$C24=""</formula>
    </cfRule>
    <cfRule type="expression" dxfId="296" priority="8">
      <formula>$D24="ne"</formula>
    </cfRule>
    <cfRule type="expression" dxfId="295" priority="9">
      <formula>$D24="so"</formula>
    </cfRule>
    <cfRule type="expression" dxfId="294" priority="10">
      <formula>$D24="sv"</formula>
    </cfRule>
  </conditionalFormatting>
  <conditionalFormatting sqref="L24:L54">
    <cfRule type="expression" dxfId="293" priority="11">
      <formula>$C24=""</formula>
    </cfRule>
    <cfRule type="expression" dxfId="292" priority="12">
      <formula>$D24="ne"</formula>
    </cfRule>
    <cfRule type="expression" dxfId="291" priority="13">
      <formula>$D24="so"</formula>
    </cfRule>
    <cfRule type="expression" dxfId="290" priority="14">
      <formula>$D24="sv"</formula>
    </cfRule>
    <cfRule type="expression" dxfId="289" priority="15">
      <formula>IFERROR(VLOOKUP($L24,$H:$K,4,0),"")="B"</formula>
    </cfRule>
  </conditionalFormatting>
  <conditionalFormatting sqref="G21:H21 J21">
    <cfRule type="expression" dxfId="288" priority="2">
      <formula>$G$21="Neodpracováno"</formula>
    </cfRule>
  </conditionalFormatting>
  <conditionalFormatting sqref="I21">
    <cfRule type="expression" dxfId="287" priority="1">
      <formula>$G$21="Neodpracováno"</formula>
    </cfRule>
  </conditionalFormatting>
  <dataValidations count="1">
    <dataValidation type="list" allowBlank="1" showInputMessage="1" showErrorMessage="1" sqref="K24:K54" xr:uid="{00000000-0002-0000-05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IF(Přehled!N9="","",Přehled!N9)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červen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22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0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Přehled!N11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květen!E18-SUM(J4:J5)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květen!E19-SUM(J8)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VALUE(CONCATENATE("01",".","06",".",Přehled!$C$4))</f>
        <v>44713</v>
      </c>
      <c r="D24" s="54" t="str">
        <f>IF(C24="","",IF(ISERROR(VLOOKUP(C24,Přehled!AE:AE,1,0)),TEXT(C24,"ddd"),"sv"))</f>
        <v>st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44714</v>
      </c>
      <c r="D25" s="54" t="str">
        <f>IF(C25="","",IF(ISERROR(VLOOKUP(C25,Přehled!AE:AE,1,0)),TEXT(C25,"ddd"),"sv"))</f>
        <v>čt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44715</v>
      </c>
      <c r="D26" s="54" t="str">
        <f>IF(C26="","",IF(ISERROR(VLOOKUP(C26,Přehled!AE:AE,1,0)),TEXT(C26,"ddd"),"sv"))</f>
        <v>pá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44716</v>
      </c>
      <c r="D27" s="54" t="str">
        <f>IF(C27="","",IF(ISERROR(VLOOKUP(C27,Přehled!AE:AE,1,0)),TEXT(C27,"ddd"),"sv"))</f>
        <v>so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 t="str">
        <f t="shared" si="4"/>
        <v/>
      </c>
      <c r="K27" s="62"/>
      <c r="L27" s="63"/>
    </row>
    <row r="28" spans="3:12" x14ac:dyDescent="0.25">
      <c r="C28" s="81">
        <f t="shared" si="5"/>
        <v>44717</v>
      </c>
      <c r="D28" s="54" t="str">
        <f>IF(C28="","",IF(ISERROR(VLOOKUP(C28,Přehled!AE:AE,1,0)),TEXT(C28,"ddd"),"sv"))</f>
        <v>ne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 t="str">
        <f t="shared" si="4"/>
        <v/>
      </c>
      <c r="K28" s="62"/>
      <c r="L28" s="63"/>
    </row>
    <row r="29" spans="3:12" x14ac:dyDescent="0.25">
      <c r="C29" s="81">
        <f t="shared" si="5"/>
        <v>44718</v>
      </c>
      <c r="D29" s="54" t="str">
        <f>IF(C29="","",IF(ISERROR(VLOOKUP(C29,Přehled!AE:AE,1,0)),TEXT(C29,"ddd"),"sv"))</f>
        <v>po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>
        <f t="shared" si="4"/>
        <v>0</v>
      </c>
      <c r="K29" s="62"/>
      <c r="L29" s="63"/>
    </row>
    <row r="30" spans="3:12" x14ac:dyDescent="0.25">
      <c r="C30" s="81">
        <f t="shared" si="5"/>
        <v>44719</v>
      </c>
      <c r="D30" s="54" t="str">
        <f>IF(C30="","",IF(ISERROR(VLOOKUP(C30,Přehled!AE:AE,1,0)),TEXT(C30,"ddd"),"sv"))</f>
        <v>út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44720</v>
      </c>
      <c r="D31" s="54" t="str">
        <f>IF(C31="","",IF(ISERROR(VLOOKUP(C31,Přehled!AE:AE,1,0)),TEXT(C31,"ddd"),"sv"))</f>
        <v>st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44721</v>
      </c>
      <c r="D32" s="54" t="str">
        <f>IF(C32="","",IF(ISERROR(VLOOKUP(C32,Přehled!AE:AE,1,0)),TEXT(C32,"ddd"),"sv"))</f>
        <v>čt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44722</v>
      </c>
      <c r="D33" s="54" t="str">
        <f>IF(C33="","",IF(ISERROR(VLOOKUP(C33,Přehled!AE:AE,1,0)),TEXT(C33,"ddd"),"sv"))</f>
        <v>pá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44723</v>
      </c>
      <c r="D34" s="54" t="str">
        <f>IF(C34="","",IF(ISERROR(VLOOKUP(C34,Přehled!AE:AE,1,0)),TEXT(C34,"ddd"),"sv"))</f>
        <v>so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 t="str">
        <f t="shared" si="4"/>
        <v/>
      </c>
      <c r="K34" s="62"/>
      <c r="L34" s="63"/>
    </row>
    <row r="35" spans="3:12" x14ac:dyDescent="0.25">
      <c r="C35" s="81">
        <f t="shared" si="5"/>
        <v>44724</v>
      </c>
      <c r="D35" s="54" t="str">
        <f>IF(C35="","",IF(ISERROR(VLOOKUP(C35,Přehled!AE:AE,1,0)),TEXT(C35,"ddd"),"sv"))</f>
        <v>ne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 t="str">
        <f t="shared" si="4"/>
        <v/>
      </c>
      <c r="K35" s="62"/>
      <c r="L35" s="63"/>
    </row>
    <row r="36" spans="3:12" x14ac:dyDescent="0.25">
      <c r="C36" s="81">
        <f t="shared" si="5"/>
        <v>44725</v>
      </c>
      <c r="D36" s="54" t="str">
        <f>IF(C36="","",IF(ISERROR(VLOOKUP(C36,Přehled!AE:AE,1,0)),TEXT(C36,"ddd"),"sv"))</f>
        <v>po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44726</v>
      </c>
      <c r="D37" s="54" t="str">
        <f>IF(C37="","",IF(ISERROR(VLOOKUP(C37,Přehled!AE:AE,1,0)),TEXT(C37,"ddd"),"sv"))</f>
        <v>út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44727</v>
      </c>
      <c r="D38" s="54" t="str">
        <f>IF(C38="","",IF(ISERROR(VLOOKUP(C38,Přehled!AE:AE,1,0)),TEXT(C38,"ddd"),"sv"))</f>
        <v>st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44728</v>
      </c>
      <c r="D39" s="54" t="str">
        <f>IF(C39="","",IF(ISERROR(VLOOKUP(C39,Přehled!AE:AE,1,0)),TEXT(C39,"ddd"),"sv"))</f>
        <v>čt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44729</v>
      </c>
      <c r="D40" s="54" t="str">
        <f>IF(C40="","",IF(ISERROR(VLOOKUP(C40,Přehled!AE:AE,1,0)),TEXT(C40,"ddd"),"sv"))</f>
        <v>pá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44730</v>
      </c>
      <c r="D41" s="54" t="str">
        <f>IF(C41="","",IF(ISERROR(VLOOKUP(C41,Přehled!AE:AE,1,0)),TEXT(C41,"ddd"),"sv"))</f>
        <v>so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 t="str">
        <f t="shared" si="4"/>
        <v/>
      </c>
      <c r="K41" s="62"/>
      <c r="L41" s="63"/>
    </row>
    <row r="42" spans="3:12" x14ac:dyDescent="0.25">
      <c r="C42" s="81">
        <f t="shared" si="5"/>
        <v>44731</v>
      </c>
      <c r="D42" s="54" t="str">
        <f>IF(C42="","",IF(ISERROR(VLOOKUP(C42,Přehled!AE:AE,1,0)),TEXT(C42,"ddd"),"sv"))</f>
        <v>ne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 t="str">
        <f t="shared" si="4"/>
        <v/>
      </c>
      <c r="K42" s="62"/>
      <c r="L42" s="63"/>
    </row>
    <row r="43" spans="3:12" x14ac:dyDescent="0.25">
      <c r="C43" s="81">
        <f t="shared" si="5"/>
        <v>44732</v>
      </c>
      <c r="D43" s="54" t="str">
        <f>IF(C43="","",IF(ISERROR(VLOOKUP(C43,Přehled!AE:AE,1,0)),TEXT(C43,"ddd"),"sv"))</f>
        <v>po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44733</v>
      </c>
      <c r="D44" s="54" t="str">
        <f>IF(C44="","",IF(ISERROR(VLOOKUP(C44,Přehled!AE:AE,1,0)),TEXT(C44,"ddd"),"sv"))</f>
        <v>út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44734</v>
      </c>
      <c r="D45" s="54" t="str">
        <f>IF(C45="","",IF(ISERROR(VLOOKUP(C45,Přehled!AE:AE,1,0)),TEXT(C45,"ddd"),"sv"))</f>
        <v>st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44735</v>
      </c>
      <c r="D46" s="54" t="str">
        <f>IF(C46="","",IF(ISERROR(VLOOKUP(C46,Přehled!AE:AE,1,0)),TEXT(C46,"ddd"),"sv"))</f>
        <v>čt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44736</v>
      </c>
      <c r="D47" s="54" t="str">
        <f>IF(C47="","",IF(ISERROR(VLOOKUP(C47,Přehled!AE:AE,1,0)),TEXT(C47,"ddd"),"sv"))</f>
        <v>pá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44737</v>
      </c>
      <c r="D48" s="54" t="str">
        <f>IF(C48="","",IF(ISERROR(VLOOKUP(C48,Přehled!AE:AE,1,0)),TEXT(C48,"ddd"),"sv"))</f>
        <v>so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 t="str">
        <f t="shared" si="4"/>
        <v/>
      </c>
      <c r="K48" s="62"/>
      <c r="L48" s="63"/>
    </row>
    <row r="49" spans="3:12" x14ac:dyDescent="0.25">
      <c r="C49" s="81">
        <f t="shared" si="7"/>
        <v>44738</v>
      </c>
      <c r="D49" s="54" t="str">
        <f>IF(C49="","",IF(ISERROR(VLOOKUP(C49,Přehled!AE:AE,1,0)),TEXT(C49,"ddd"),"sv"))</f>
        <v>ne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 t="str">
        <f t="shared" si="4"/>
        <v/>
      </c>
      <c r="K49" s="62"/>
      <c r="L49" s="63"/>
    </row>
    <row r="50" spans="3:12" x14ac:dyDescent="0.25">
      <c r="C50" s="81">
        <f t="shared" si="7"/>
        <v>44739</v>
      </c>
      <c r="D50" s="54" t="str">
        <f>IF(C50="","",IF(ISERROR(VLOOKUP(C50,Přehled!AE:AE,1,0)),TEXT(C50,"ddd"),"sv"))</f>
        <v>po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44740</v>
      </c>
      <c r="D51" s="54" t="str">
        <f>IF(C51="","",IF(ISERROR(VLOOKUP(C51,Přehled!AE:AE,1,0)),TEXT(C51,"ddd"),"sv"))</f>
        <v>út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44741</v>
      </c>
      <c r="D52" s="54" t="str">
        <f>IF(C52="","",IF(ISERROR(VLOOKUP(C52,Přehled!AE:AE,1,0)),TEXT(C52,"ddd"),"sv"))</f>
        <v>st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44742</v>
      </c>
      <c r="D53" s="54" t="str">
        <f>IF(C53="","",IF(ISERROR(VLOOKUP(C53,Přehled!AE:AE,1,0)),TEXT(C53,"ddd"),"sv"))</f>
        <v>čt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 t="str">
        <f t="shared" ref="C54" si="8">IFERROR(IF(MONTH(C53+1)&lt;&gt;MONTH(C53),"",C53+1),"")</f>
        <v/>
      </c>
      <c r="D54" s="54" t="str">
        <f>IF(C54="","",IF(ISERROR(VLOOKUP(C54,Přehled!AE:AE,1,0)),TEXT(C54,"ddd"),"sv"))</f>
        <v/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86" priority="41" operator="lessThan">
      <formula>0</formula>
    </cfRule>
  </conditionalFormatting>
  <conditionalFormatting sqref="D25:D54">
    <cfRule type="expression" dxfId="285" priority="25">
      <formula>$C25=""</formula>
    </cfRule>
    <cfRule type="expression" dxfId="284" priority="26">
      <formula>$D25="ne"</formula>
    </cfRule>
    <cfRule type="expression" dxfId="283" priority="27">
      <formula>$D25="so"</formula>
    </cfRule>
    <cfRule type="expression" dxfId="282" priority="28">
      <formula>$D25="sv"</formula>
    </cfRule>
  </conditionalFormatting>
  <conditionalFormatting sqref="D24">
    <cfRule type="expression" dxfId="281" priority="37">
      <formula>$C24=""</formula>
    </cfRule>
    <cfRule type="expression" dxfId="280" priority="38">
      <formula>$D24="ne"</formula>
    </cfRule>
    <cfRule type="expression" dxfId="279" priority="39">
      <formula>$D24="so"</formula>
    </cfRule>
    <cfRule type="expression" dxfId="278" priority="40">
      <formula>$D24="sv"</formula>
    </cfRule>
  </conditionalFormatting>
  <conditionalFormatting sqref="C24">
    <cfRule type="expression" dxfId="277" priority="33">
      <formula>$C24=""</formula>
    </cfRule>
    <cfRule type="expression" dxfId="276" priority="34">
      <formula>$D24="ne"</formula>
    </cfRule>
    <cfRule type="expression" dxfId="275" priority="35">
      <formula>$D24="so"</formula>
    </cfRule>
    <cfRule type="expression" dxfId="274" priority="36">
      <formula>$D24="sv"</formula>
    </cfRule>
  </conditionalFormatting>
  <conditionalFormatting sqref="C25:C54">
    <cfRule type="expression" dxfId="273" priority="29">
      <formula>$C25=""</formula>
    </cfRule>
    <cfRule type="expression" dxfId="272" priority="30">
      <formula>$D25="ne"</formula>
    </cfRule>
    <cfRule type="expression" dxfId="271" priority="31">
      <formula>$D25="so"</formula>
    </cfRule>
    <cfRule type="expression" dxfId="270" priority="32">
      <formula>$D25="sv"</formula>
    </cfRule>
  </conditionalFormatting>
  <conditionalFormatting sqref="E24:F54">
    <cfRule type="expression" dxfId="269" priority="20">
      <formula>$C24=""</formula>
    </cfRule>
    <cfRule type="expression" dxfId="268" priority="21">
      <formula>$D24="ne"</formula>
    </cfRule>
    <cfRule type="expression" dxfId="267" priority="22">
      <formula>$D24="so"</formula>
    </cfRule>
    <cfRule type="expression" dxfId="266" priority="23">
      <formula>$D24="sv"</formula>
    </cfRule>
  </conditionalFormatting>
  <conditionalFormatting sqref="L24:L54 E24:F54">
    <cfRule type="expression" dxfId="265" priority="24">
      <formula>IFERROR(VLOOKUP($L24,$H:$K,4,0),"")="A"</formula>
    </cfRule>
  </conditionalFormatting>
  <conditionalFormatting sqref="G24:I54">
    <cfRule type="expression" dxfId="264" priority="16">
      <formula>$C24=""</formula>
    </cfRule>
    <cfRule type="expression" dxfId="263" priority="17">
      <formula>$D24="ne"</formula>
    </cfRule>
    <cfRule type="expression" dxfId="262" priority="18">
      <formula>$D24="so"</formula>
    </cfRule>
    <cfRule type="expression" dxfId="261" priority="19">
      <formula>$D24="sv"</formula>
    </cfRule>
  </conditionalFormatting>
  <conditionalFormatting sqref="K24:K54">
    <cfRule type="expression" dxfId="260" priority="3">
      <formula>$C24=""</formula>
    </cfRule>
    <cfRule type="expression" dxfId="259" priority="4">
      <formula>$D24="ne"</formula>
    </cfRule>
    <cfRule type="expression" dxfId="258" priority="5">
      <formula>$D24="so"</formula>
    </cfRule>
    <cfRule type="expression" dxfId="257" priority="6">
      <formula>$D24="sv"</formula>
    </cfRule>
  </conditionalFormatting>
  <conditionalFormatting sqref="J24:J54">
    <cfRule type="expression" dxfId="256" priority="7">
      <formula>$C24=""</formula>
    </cfRule>
    <cfRule type="expression" dxfId="255" priority="8">
      <formula>$D24="ne"</formula>
    </cfRule>
    <cfRule type="expression" dxfId="254" priority="9">
      <formula>$D24="so"</formula>
    </cfRule>
    <cfRule type="expression" dxfId="253" priority="10">
      <formula>$D24="sv"</formula>
    </cfRule>
  </conditionalFormatting>
  <conditionalFormatting sqref="L24:L54">
    <cfRule type="expression" dxfId="252" priority="11">
      <formula>$C24=""</formula>
    </cfRule>
    <cfRule type="expression" dxfId="251" priority="12">
      <formula>$D24="ne"</formula>
    </cfRule>
    <cfRule type="expression" dxfId="250" priority="13">
      <formula>$D24="so"</formula>
    </cfRule>
    <cfRule type="expression" dxfId="249" priority="14">
      <formula>$D24="sv"</formula>
    </cfRule>
    <cfRule type="expression" dxfId="248" priority="15">
      <formula>IFERROR(VLOOKUP($L24,$H:$K,4,0),"")="B"</formula>
    </cfRule>
  </conditionalFormatting>
  <conditionalFormatting sqref="G21:H21 J21">
    <cfRule type="expression" dxfId="247" priority="2">
      <formula>$G$21="Neodpracováno"</formula>
    </cfRule>
  </conditionalFormatting>
  <conditionalFormatting sqref="I21">
    <cfRule type="expression" dxfId="246" priority="1">
      <formula>$G$21="Neodpracováno"</formula>
    </cfRule>
  </conditionalFormatting>
  <dataValidations count="2">
    <dataValidation type="list" allowBlank="1" showInputMessage="1" showErrorMessage="1" sqref="K54" xr:uid="{00000000-0002-0000-0600-000000000000}">
      <formula1>$H$3:$H$19</formula1>
    </dataValidation>
    <dataValidation type="list" allowBlank="1" showInputMessage="1" showErrorMessage="1" sqref="K24:K53" xr:uid="{00000000-0002-0000-0600-000001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IF(Přehled!P9="","",Přehled!P9)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červenec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19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2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Přehled!P11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červen!E18-SUM(J4:J5)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červen!E19-SUM(J8)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VALUE(CONCATENATE("01",".","07",".",Přehled!$C$4))</f>
        <v>44743</v>
      </c>
      <c r="D24" s="54" t="str">
        <f>IF(C24="","",IF(ISERROR(VLOOKUP(C24,Přehled!AE:AE,1,0)),TEXT(C24,"ddd"),"sv"))</f>
        <v>pá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44744</v>
      </c>
      <c r="D25" s="54" t="str">
        <f>IF(C25="","",IF(ISERROR(VLOOKUP(C25,Přehled!AE:AE,1,0)),TEXT(C25,"ddd"),"sv"))</f>
        <v>so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 t="str">
        <f t="shared" ref="J25:J54" si="4">IF(OR(C25="",D25="so",D25="ne",D25="sv"),"",IF(OR(K25="NA",ISBLANK(K25)),0,IF(K25="L",L25,IF(OR(K25="DP",K25="PVP",K25="SCP",K25="NáVP"),($E$13*24/2)/24,$E$13))))</f>
        <v/>
      </c>
      <c r="K25" s="62"/>
      <c r="L25" s="63"/>
    </row>
    <row r="26" spans="3:12" x14ac:dyDescent="0.25">
      <c r="C26" s="81">
        <f t="shared" ref="C26:C43" si="5">IFERROR(IF(MONTH(C25+1)&lt;&gt;MONTH(C25),"",C25+1),"")</f>
        <v>44745</v>
      </c>
      <c r="D26" s="54" t="str">
        <f>IF(C26="","",IF(ISERROR(VLOOKUP(C26,Přehled!AE:AE,1,0)),TEXT(C26,"ddd"),"sv"))</f>
        <v>ne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 t="str">
        <f t="shared" si="4"/>
        <v/>
      </c>
      <c r="K26" s="62"/>
      <c r="L26" s="63"/>
    </row>
    <row r="27" spans="3:12" x14ac:dyDescent="0.25">
      <c r="C27" s="81">
        <f t="shared" si="5"/>
        <v>44746</v>
      </c>
      <c r="D27" s="54" t="str">
        <f>IF(C27="","",IF(ISERROR(VLOOKUP(C27,Přehled!AE:AE,1,0)),TEXT(C27,"ddd"),"sv"))</f>
        <v>po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44747</v>
      </c>
      <c r="D28" s="54" t="str">
        <f>IF(C28="","",IF(ISERROR(VLOOKUP(C28,Přehled!AE:AE,1,0)),TEXT(C28,"ddd"),"sv"))</f>
        <v>sv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 t="str">
        <f t="shared" si="4"/>
        <v/>
      </c>
      <c r="K28" s="62"/>
      <c r="L28" s="63"/>
    </row>
    <row r="29" spans="3:12" x14ac:dyDescent="0.25">
      <c r="C29" s="81">
        <f t="shared" si="5"/>
        <v>44748</v>
      </c>
      <c r="D29" s="54" t="str">
        <f>IF(C29="","",IF(ISERROR(VLOOKUP(C29,Přehled!AE:AE,1,0)),TEXT(C29,"ddd"),"sv"))</f>
        <v>sv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 t="str">
        <f t="shared" si="4"/>
        <v/>
      </c>
      <c r="K29" s="62"/>
      <c r="L29" s="63"/>
    </row>
    <row r="30" spans="3:12" x14ac:dyDescent="0.25">
      <c r="C30" s="81">
        <f t="shared" si="5"/>
        <v>44749</v>
      </c>
      <c r="D30" s="54" t="str">
        <f>IF(C30="","",IF(ISERROR(VLOOKUP(C30,Přehled!AE:AE,1,0)),TEXT(C30,"ddd"),"sv"))</f>
        <v>čt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>
        <f t="shared" si="4"/>
        <v>0</v>
      </c>
      <c r="K30" s="62"/>
      <c r="L30" s="63"/>
    </row>
    <row r="31" spans="3:12" x14ac:dyDescent="0.25">
      <c r="C31" s="81">
        <f t="shared" si="5"/>
        <v>44750</v>
      </c>
      <c r="D31" s="54" t="str">
        <f>IF(C31="","",IF(ISERROR(VLOOKUP(C31,Přehled!AE:AE,1,0)),TEXT(C31,"ddd"),"sv"))</f>
        <v>pá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44751</v>
      </c>
      <c r="D32" s="54" t="str">
        <f>IF(C32="","",IF(ISERROR(VLOOKUP(C32,Přehled!AE:AE,1,0)),TEXT(C32,"ddd"),"sv"))</f>
        <v>so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 t="str">
        <f t="shared" si="4"/>
        <v/>
      </c>
      <c r="K32" s="62"/>
      <c r="L32" s="63"/>
    </row>
    <row r="33" spans="3:12" x14ac:dyDescent="0.25">
      <c r="C33" s="81">
        <f t="shared" si="5"/>
        <v>44752</v>
      </c>
      <c r="D33" s="54" t="str">
        <f>IF(C33="","",IF(ISERROR(VLOOKUP(C33,Přehled!AE:AE,1,0)),TEXT(C33,"ddd"),"sv"))</f>
        <v>ne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 t="str">
        <f t="shared" si="4"/>
        <v/>
      </c>
      <c r="K33" s="62"/>
      <c r="L33" s="63"/>
    </row>
    <row r="34" spans="3:12" x14ac:dyDescent="0.25">
      <c r="C34" s="81">
        <f t="shared" si="5"/>
        <v>44753</v>
      </c>
      <c r="D34" s="54" t="str">
        <f>IF(C34="","",IF(ISERROR(VLOOKUP(C34,Přehled!AE:AE,1,0)),TEXT(C34,"ddd"),"sv"))</f>
        <v>po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44754</v>
      </c>
      <c r="D35" s="54" t="str">
        <f>IF(C35="","",IF(ISERROR(VLOOKUP(C35,Přehled!AE:AE,1,0)),TEXT(C35,"ddd"),"sv"))</f>
        <v>út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44755</v>
      </c>
      <c r="D36" s="54" t="str">
        <f>IF(C36="","",IF(ISERROR(VLOOKUP(C36,Přehled!AE:AE,1,0)),TEXT(C36,"ddd"),"sv"))</f>
        <v>st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>
        <f t="shared" si="4"/>
        <v>0</v>
      </c>
      <c r="K36" s="62"/>
      <c r="L36" s="63"/>
    </row>
    <row r="37" spans="3:12" x14ac:dyDescent="0.25">
      <c r="C37" s="81">
        <f t="shared" si="5"/>
        <v>44756</v>
      </c>
      <c r="D37" s="54" t="str">
        <f>IF(C37="","",IF(ISERROR(VLOOKUP(C37,Přehled!AE:AE,1,0)),TEXT(C37,"ddd"),"sv"))</f>
        <v>čt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>
        <f t="shared" si="4"/>
        <v>0</v>
      </c>
      <c r="K37" s="62"/>
      <c r="L37" s="63"/>
    </row>
    <row r="38" spans="3:12" x14ac:dyDescent="0.25">
      <c r="C38" s="81">
        <f t="shared" si="5"/>
        <v>44757</v>
      </c>
      <c r="D38" s="54" t="str">
        <f>IF(C38="","",IF(ISERROR(VLOOKUP(C38,Přehled!AE:AE,1,0)),TEXT(C38,"ddd"),"sv"))</f>
        <v>pá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44758</v>
      </c>
      <c r="D39" s="54" t="str">
        <f>IF(C39="","",IF(ISERROR(VLOOKUP(C39,Přehled!AE:AE,1,0)),TEXT(C39,"ddd"),"sv"))</f>
        <v>so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 t="str">
        <f t="shared" si="4"/>
        <v/>
      </c>
      <c r="K39" s="62"/>
      <c r="L39" s="63"/>
    </row>
    <row r="40" spans="3:12" x14ac:dyDescent="0.25">
      <c r="C40" s="81">
        <f t="shared" si="5"/>
        <v>44759</v>
      </c>
      <c r="D40" s="54" t="str">
        <f>IF(C40="","",IF(ISERROR(VLOOKUP(C40,Přehled!AE:AE,1,0)),TEXT(C40,"ddd"),"sv"))</f>
        <v>ne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 t="str">
        <f t="shared" si="4"/>
        <v/>
      </c>
      <c r="K40" s="62"/>
      <c r="L40" s="63"/>
    </row>
    <row r="41" spans="3:12" x14ac:dyDescent="0.25">
      <c r="C41" s="81">
        <f t="shared" si="5"/>
        <v>44760</v>
      </c>
      <c r="D41" s="54" t="str">
        <f>IF(C41="","",IF(ISERROR(VLOOKUP(C41,Přehled!AE:AE,1,0)),TEXT(C41,"ddd"),"sv"))</f>
        <v>po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44761</v>
      </c>
      <c r="D42" s="54" t="str">
        <f>IF(C42="","",IF(ISERROR(VLOOKUP(C42,Přehled!AE:AE,1,0)),TEXT(C42,"ddd"),"sv"))</f>
        <v>út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44762</v>
      </c>
      <c r="D43" s="54" t="str">
        <f>IF(C43="","",IF(ISERROR(VLOOKUP(C43,Přehled!AE:AE,1,0)),TEXT(C43,"ddd"),"sv"))</f>
        <v>st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>
        <f t="shared" si="4"/>
        <v>0</v>
      </c>
      <c r="K43" s="62"/>
      <c r="L43" s="63"/>
    </row>
    <row r="44" spans="3:12" x14ac:dyDescent="0.25">
      <c r="C44" s="81">
        <f>IFERROR(IF(MONTH(C43+1)&lt;&gt;MONTH(C43),"",C43+1),"")</f>
        <v>44763</v>
      </c>
      <c r="D44" s="54" t="str">
        <f>IF(C44="","",IF(ISERROR(VLOOKUP(C44,Přehled!AE:AE,1,0)),TEXT(C44,"ddd"),"sv"))</f>
        <v>čt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>
        <f t="shared" si="4"/>
        <v>0</v>
      </c>
      <c r="K44" s="62"/>
      <c r="L44" s="63"/>
    </row>
    <row r="45" spans="3:12" x14ac:dyDescent="0.25">
      <c r="C45" s="81">
        <f t="shared" ref="C45:C52" si="7">IFERROR(IF(MONTH(C44+1)&lt;&gt;MONTH(C44),"",C44+1),"")</f>
        <v>44764</v>
      </c>
      <c r="D45" s="54" t="str">
        <f>IF(C45="","",IF(ISERROR(VLOOKUP(C45,Přehled!AE:AE,1,0)),TEXT(C45,"ddd"),"sv"))</f>
        <v>pá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44765</v>
      </c>
      <c r="D46" s="54" t="str">
        <f>IF(C46="","",IF(ISERROR(VLOOKUP(C46,Přehled!AE:AE,1,0)),TEXT(C46,"ddd"),"sv"))</f>
        <v>so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 t="str">
        <f t="shared" si="4"/>
        <v/>
      </c>
      <c r="K46" s="62"/>
      <c r="L46" s="63"/>
    </row>
    <row r="47" spans="3:12" x14ac:dyDescent="0.25">
      <c r="C47" s="81">
        <f t="shared" si="7"/>
        <v>44766</v>
      </c>
      <c r="D47" s="54" t="str">
        <f>IF(C47="","",IF(ISERROR(VLOOKUP(C47,Přehled!AE:AE,1,0)),TEXT(C47,"ddd"),"sv"))</f>
        <v>ne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 t="str">
        <f t="shared" si="4"/>
        <v/>
      </c>
      <c r="K47" s="62"/>
      <c r="L47" s="63"/>
    </row>
    <row r="48" spans="3:12" x14ac:dyDescent="0.25">
      <c r="C48" s="81">
        <f t="shared" si="7"/>
        <v>44767</v>
      </c>
      <c r="D48" s="54" t="str">
        <f>IF(C48="","",IF(ISERROR(VLOOKUP(C48,Přehled!AE:AE,1,0)),TEXT(C48,"ddd"),"sv"))</f>
        <v>po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44768</v>
      </c>
      <c r="D49" s="54" t="str">
        <f>IF(C49="","",IF(ISERROR(VLOOKUP(C49,Přehled!AE:AE,1,0)),TEXT(C49,"ddd"),"sv"))</f>
        <v>út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44769</v>
      </c>
      <c r="D50" s="54" t="str">
        <f>IF(C50="","",IF(ISERROR(VLOOKUP(C50,Přehled!AE:AE,1,0)),TEXT(C50,"ddd"),"sv"))</f>
        <v>st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>
        <f t="shared" si="4"/>
        <v>0</v>
      </c>
      <c r="K50" s="62"/>
      <c r="L50" s="63"/>
    </row>
    <row r="51" spans="3:12" x14ac:dyDescent="0.25">
      <c r="C51" s="81">
        <f t="shared" si="7"/>
        <v>44770</v>
      </c>
      <c r="D51" s="54" t="str">
        <f>IF(C51="","",IF(ISERROR(VLOOKUP(C51,Přehled!AE:AE,1,0)),TEXT(C51,"ddd"),"sv"))</f>
        <v>čt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>
        <f t="shared" si="4"/>
        <v>0</v>
      </c>
      <c r="K51" s="62"/>
      <c r="L51" s="63"/>
    </row>
    <row r="52" spans="3:12" x14ac:dyDescent="0.25">
      <c r="C52" s="81">
        <f t="shared" si="7"/>
        <v>44771</v>
      </c>
      <c r="D52" s="54" t="str">
        <f>IF(C52="","",IF(ISERROR(VLOOKUP(C52,Přehled!AE:AE,1,0)),TEXT(C52,"ddd"),"sv"))</f>
        <v>pá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44772</v>
      </c>
      <c r="D53" s="54" t="str">
        <f>IF(C53="","",IF(ISERROR(VLOOKUP(C53,Přehled!AE:AE,1,0)),TEXT(C53,"ddd"),"sv"))</f>
        <v>so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 t="str">
        <f t="shared" si="4"/>
        <v/>
      </c>
      <c r="K53" s="62"/>
      <c r="L53" s="63"/>
    </row>
    <row r="54" spans="3:12" x14ac:dyDescent="0.25">
      <c r="C54" s="81">
        <f t="shared" ref="C54" si="8">IFERROR(IF(MONTH(C53+1)&lt;&gt;MONTH(C53),"",C53+1),"")</f>
        <v>44773</v>
      </c>
      <c r="D54" s="54" t="str">
        <f>IF(C54="","",IF(ISERROR(VLOOKUP(C54,Přehled!AE:AE,1,0)),TEXT(C54,"ddd"),"sv"))</f>
        <v>ne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 t="str">
        <f t="shared" si="4"/>
        <v/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45" priority="41" operator="lessThan">
      <formula>0</formula>
    </cfRule>
  </conditionalFormatting>
  <conditionalFormatting sqref="D25:D54">
    <cfRule type="expression" dxfId="244" priority="25">
      <formula>$C25=""</formula>
    </cfRule>
    <cfRule type="expression" dxfId="243" priority="26">
      <formula>$D25="ne"</formula>
    </cfRule>
    <cfRule type="expression" dxfId="242" priority="27">
      <formula>$D25="so"</formula>
    </cfRule>
    <cfRule type="expression" dxfId="241" priority="28">
      <formula>$D25="sv"</formula>
    </cfRule>
  </conditionalFormatting>
  <conditionalFormatting sqref="D24">
    <cfRule type="expression" dxfId="240" priority="37">
      <formula>$C24=""</formula>
    </cfRule>
    <cfRule type="expression" dxfId="239" priority="38">
      <formula>$D24="ne"</formula>
    </cfRule>
    <cfRule type="expression" dxfId="238" priority="39">
      <formula>$D24="so"</formula>
    </cfRule>
    <cfRule type="expression" dxfId="237" priority="40">
      <formula>$D24="sv"</formula>
    </cfRule>
  </conditionalFormatting>
  <conditionalFormatting sqref="C24">
    <cfRule type="expression" dxfId="236" priority="33">
      <formula>$C24=""</formula>
    </cfRule>
    <cfRule type="expression" dxfId="235" priority="34">
      <formula>$D24="ne"</formula>
    </cfRule>
    <cfRule type="expression" dxfId="234" priority="35">
      <formula>$D24="so"</formula>
    </cfRule>
    <cfRule type="expression" dxfId="233" priority="36">
      <formula>$D24="sv"</formula>
    </cfRule>
  </conditionalFormatting>
  <conditionalFormatting sqref="C25:C54">
    <cfRule type="expression" dxfId="232" priority="29">
      <formula>$C25=""</formula>
    </cfRule>
    <cfRule type="expression" dxfId="231" priority="30">
      <formula>$D25="ne"</formula>
    </cfRule>
    <cfRule type="expression" dxfId="230" priority="31">
      <formula>$D25="so"</formula>
    </cfRule>
    <cfRule type="expression" dxfId="229" priority="32">
      <formula>$D25="sv"</formula>
    </cfRule>
  </conditionalFormatting>
  <conditionalFormatting sqref="E24:F54">
    <cfRule type="expression" dxfId="228" priority="20">
      <formula>$C24=""</formula>
    </cfRule>
    <cfRule type="expression" dxfId="227" priority="21">
      <formula>$D24="ne"</formula>
    </cfRule>
    <cfRule type="expression" dxfId="226" priority="22">
      <formula>$D24="so"</formula>
    </cfRule>
    <cfRule type="expression" dxfId="225" priority="23">
      <formula>$D24="sv"</formula>
    </cfRule>
  </conditionalFormatting>
  <conditionalFormatting sqref="L24:L54 E24:F54">
    <cfRule type="expression" dxfId="224" priority="24">
      <formula>IFERROR(VLOOKUP($L24,$H:$K,4,0),"")="A"</formula>
    </cfRule>
  </conditionalFormatting>
  <conditionalFormatting sqref="G24:I54">
    <cfRule type="expression" dxfId="223" priority="16">
      <formula>$C24=""</formula>
    </cfRule>
    <cfRule type="expression" dxfId="222" priority="17">
      <formula>$D24="ne"</formula>
    </cfRule>
    <cfRule type="expression" dxfId="221" priority="18">
      <formula>$D24="so"</formula>
    </cfRule>
    <cfRule type="expression" dxfId="220" priority="19">
      <formula>$D24="sv"</formula>
    </cfRule>
  </conditionalFormatting>
  <conditionalFormatting sqref="K24:K54">
    <cfRule type="expression" dxfId="219" priority="3">
      <formula>$C24=""</formula>
    </cfRule>
    <cfRule type="expression" dxfId="218" priority="4">
      <formula>$D24="ne"</formula>
    </cfRule>
    <cfRule type="expression" dxfId="217" priority="5">
      <formula>$D24="so"</formula>
    </cfRule>
    <cfRule type="expression" dxfId="216" priority="6">
      <formula>$D24="sv"</formula>
    </cfRule>
  </conditionalFormatting>
  <conditionalFormatting sqref="J24:J54">
    <cfRule type="expression" dxfId="215" priority="7">
      <formula>$C24=""</formula>
    </cfRule>
    <cfRule type="expression" dxfId="214" priority="8">
      <formula>$D24="ne"</formula>
    </cfRule>
    <cfRule type="expression" dxfId="213" priority="9">
      <formula>$D24="so"</formula>
    </cfRule>
    <cfRule type="expression" dxfId="212" priority="10">
      <formula>$D24="sv"</formula>
    </cfRule>
  </conditionalFormatting>
  <conditionalFormatting sqref="L24:L54">
    <cfRule type="expression" dxfId="211" priority="11">
      <formula>$C24=""</formula>
    </cfRule>
    <cfRule type="expression" dxfId="210" priority="12">
      <formula>$D24="ne"</formula>
    </cfRule>
    <cfRule type="expression" dxfId="209" priority="13">
      <formula>$D24="so"</formula>
    </cfRule>
    <cfRule type="expression" dxfId="208" priority="14">
      <formula>$D24="sv"</formula>
    </cfRule>
    <cfRule type="expression" dxfId="207" priority="15">
      <formula>IFERROR(VLOOKUP($L24,$H:$K,4,0),"")="B"</formula>
    </cfRule>
  </conditionalFormatting>
  <conditionalFormatting sqref="G21:H21 J21">
    <cfRule type="expression" dxfId="206" priority="2">
      <formula>$G$21="Neodpracováno"</formula>
    </cfRule>
  </conditionalFormatting>
  <conditionalFormatting sqref="I21">
    <cfRule type="expression" dxfId="205" priority="1">
      <formula>$G$21="Neodpracováno"</formula>
    </cfRule>
  </conditionalFormatting>
  <dataValidations count="1">
    <dataValidation type="list" allowBlank="1" showInputMessage="1" showErrorMessage="1" sqref="K24:K54" xr:uid="{00000000-0002-0000-07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L63"/>
  <sheetViews>
    <sheetView showGridLines="0" workbookViewId="0">
      <selection activeCell="E24" sqref="E24"/>
    </sheetView>
  </sheetViews>
  <sheetFormatPr defaultColWidth="8.85546875" defaultRowHeight="15" x14ac:dyDescent="0.25"/>
  <cols>
    <col min="1" max="1" width="2.7109375" style="80" customWidth="1"/>
    <col min="2" max="2" width="8.85546875" style="80"/>
    <col min="3" max="3" width="15.28515625" style="80" customWidth="1"/>
    <col min="4" max="4" width="8.85546875" style="80"/>
    <col min="5" max="6" width="9.85546875" style="80" bestFit="1" customWidth="1"/>
    <col min="7" max="7" width="20.7109375" style="80" bestFit="1" customWidth="1"/>
    <col min="8" max="8" width="8.85546875" style="80"/>
    <col min="9" max="9" width="10.85546875" style="80" customWidth="1"/>
    <col min="10" max="12" width="12.28515625" style="80" bestFit="1" customWidth="1"/>
    <col min="13" max="16384" width="8.85546875" style="80"/>
  </cols>
  <sheetData>
    <row r="2" spans="2:10" ht="15.75" thickBot="1" x14ac:dyDescent="0.3">
      <c r="C2" s="39"/>
    </row>
    <row r="3" spans="2:10" ht="19.5" thickBot="1" x14ac:dyDescent="0.3">
      <c r="C3" s="40" t="s">
        <v>65</v>
      </c>
      <c r="D3" s="41"/>
      <c r="E3" s="42"/>
      <c r="G3" s="64" t="s">
        <v>49</v>
      </c>
      <c r="H3" s="65" t="s">
        <v>35</v>
      </c>
      <c r="I3" s="66" t="s">
        <v>82</v>
      </c>
      <c r="J3" s="67" t="s">
        <v>83</v>
      </c>
    </row>
    <row r="4" spans="2:10" x14ac:dyDescent="0.25">
      <c r="C4" s="111" t="s">
        <v>66</v>
      </c>
      <c r="D4" s="111"/>
      <c r="E4" s="44" t="str">
        <f>IF(ISBLANK(Přehled!$C$5),"",Přehled!$C$5)</f>
        <v/>
      </c>
      <c r="G4" s="68" t="str">
        <f>IF(ISBLANK(Přehled!C19),"",Přehled!C19)</f>
        <v>dovolená - celý den</v>
      </c>
      <c r="H4" s="69" t="str">
        <f>IF(ISBLANK(Přehled!B19),"",Přehled!B19)</f>
        <v>D</v>
      </c>
      <c r="I4" s="70">
        <f>SUMIFS($J$24:$J$54,$K$24:$K$54,$H4)</f>
        <v>0</v>
      </c>
      <c r="J4" s="71">
        <f t="shared" ref="J4:J16" si="0">IFERROR(I4/$E$13,0)</f>
        <v>0</v>
      </c>
    </row>
    <row r="5" spans="2:10" x14ac:dyDescent="0.25">
      <c r="C5" s="111" t="s">
        <v>67</v>
      </c>
      <c r="D5" s="111"/>
      <c r="E5" s="44" t="str">
        <f>IF(Přehled!R9="","",Přehled!R9)</f>
        <v/>
      </c>
      <c r="G5" s="68" t="str">
        <f>IF(ISBLANK(Přehled!C20),"",Přehled!C20)</f>
        <v>dovolená - půl den</v>
      </c>
      <c r="H5" s="69" t="str">
        <f>IF(ISBLANK(Přehled!B20),"",Přehled!B20)</f>
        <v>DP</v>
      </c>
      <c r="I5" s="70">
        <f>SUMIFS($J$24:$J$54,$K$24:$K$54,$H5)</f>
        <v>0</v>
      </c>
      <c r="J5" s="71">
        <f t="shared" si="0"/>
        <v>0</v>
      </c>
    </row>
    <row r="6" spans="2:10" x14ac:dyDescent="0.25">
      <c r="C6" s="111" t="s">
        <v>68</v>
      </c>
      <c r="D6" s="111"/>
      <c r="E6" s="45" t="str">
        <f>CONCATENATE(TEXT(C24,"mmmm")," ",TEXT(C24,"rrrr"))</f>
        <v>srpen 2022</v>
      </c>
      <c r="G6" s="72" t="str">
        <f>IF(ISBLANK(Přehled!C21),"",Přehled!C21)</f>
        <v>nemoc</v>
      </c>
      <c r="H6" s="73" t="str">
        <f>IF(ISBLANK(Přehled!B21),"",Přehled!B21)</f>
        <v>N</v>
      </c>
      <c r="I6" s="70">
        <f>SUMIFS($J$24:$J$54,$K$24:$K$54,$H6)</f>
        <v>0</v>
      </c>
      <c r="J6" s="71">
        <f t="shared" si="0"/>
        <v>0</v>
      </c>
    </row>
    <row r="7" spans="2:10" x14ac:dyDescent="0.25">
      <c r="G7" s="68" t="str">
        <f>IF(ISBLANK(Přehled!C22),"",Přehled!C22)</f>
        <v>ošetřování člena rodiny</v>
      </c>
      <c r="H7" s="69" t="str">
        <f>IF(ISBLANK(Přehled!B22),"",Přehled!B22)</f>
        <v>OČR</v>
      </c>
      <c r="I7" s="70">
        <f>SUMIFS($J$24:$J$54,$K$24:$K$54,$H7)</f>
        <v>0</v>
      </c>
      <c r="J7" s="71">
        <f t="shared" si="0"/>
        <v>0</v>
      </c>
    </row>
    <row r="8" spans="2:10" x14ac:dyDescent="0.25">
      <c r="C8" s="111" t="s">
        <v>69</v>
      </c>
      <c r="D8" s="111"/>
      <c r="E8" s="43">
        <f>SUM(COUNTIFS($D$24:$D$54,"po"),COUNTIFS($D$24:$D$54,"út"),COUNTIFS($D$24:$D$54,"st"),COUNTIFS($D$24:$D$54,"čt"),COUNTIFS($D$24:$D$54,"pá"))</f>
        <v>23</v>
      </c>
      <c r="G8" s="68" t="str">
        <f>IF(ISBLANK(Přehled!C23),"",Přehled!C23)</f>
        <v>sick day</v>
      </c>
      <c r="H8" s="69" t="str">
        <f>IF(ISBLANK(Přehled!B23),"",Přehled!B23)</f>
        <v>SD</v>
      </c>
      <c r="I8" s="70">
        <f>SUMIFS($J$24:$J$54,$K$24:$K$54,$H8)</f>
        <v>0</v>
      </c>
      <c r="J8" s="71">
        <f t="shared" si="0"/>
        <v>0</v>
      </c>
    </row>
    <row r="9" spans="2:10" x14ac:dyDescent="0.25">
      <c r="C9" s="111" t="s">
        <v>70</v>
      </c>
      <c r="D9" s="111"/>
      <c r="E9" s="43">
        <f>COUNTIFS($D$24:$D$54,"sv")</f>
        <v>0</v>
      </c>
      <c r="G9" s="68" t="str">
        <f>IF(ISBLANK(Přehled!C24),"",Přehled!C24)</f>
        <v>lékař</v>
      </c>
      <c r="H9" s="69" t="str">
        <f>IF(ISBLANK(Přehled!B24),"",Přehled!B24)</f>
        <v>L</v>
      </c>
      <c r="I9" s="70">
        <f>SUM(L24:L54)</f>
        <v>0</v>
      </c>
      <c r="J9" s="71">
        <f t="shared" si="0"/>
        <v>0</v>
      </c>
    </row>
    <row r="10" spans="2:10" x14ac:dyDescent="0.25">
      <c r="G10" s="68" t="str">
        <f>IF(ISBLANK(Přehled!C25),"",Přehled!C25)</f>
        <v>služební cesta - celý den</v>
      </c>
      <c r="H10" s="69" t="str">
        <f>IF(ISBLANK(Přehled!B25),"",Přehled!B25)</f>
        <v>SC</v>
      </c>
      <c r="I10" s="70">
        <f t="shared" ref="I10:I16" si="1">SUMIFS($J$24:$J$54,$K$24:$K$54,$H10)</f>
        <v>0</v>
      </c>
      <c r="J10" s="71">
        <f t="shared" si="0"/>
        <v>0</v>
      </c>
    </row>
    <row r="11" spans="2:10" x14ac:dyDescent="0.25">
      <c r="C11" s="111" t="s">
        <v>84</v>
      </c>
      <c r="D11" s="111"/>
      <c r="E11" s="43" t="str">
        <f>Přehled!R11</f>
        <v/>
      </c>
      <c r="G11" s="74" t="str">
        <f>IF(ISBLANK(Přehled!C26),"",Přehled!C26)</f>
        <v>služební cesta - půl den</v>
      </c>
      <c r="H11" s="75" t="str">
        <f>IF(ISBLANK(Přehled!B26),"",Přehled!B26)</f>
        <v>SCP</v>
      </c>
      <c r="I11" s="70">
        <f t="shared" si="1"/>
        <v>0</v>
      </c>
      <c r="J11" s="76">
        <f t="shared" si="0"/>
        <v>0</v>
      </c>
    </row>
    <row r="12" spans="2:10" ht="14.45" customHeight="1" x14ac:dyDescent="0.25">
      <c r="G12" s="68" t="str">
        <f>IF(ISBLANK(Přehled!C27),"",Přehled!C27)</f>
        <v>home office</v>
      </c>
      <c r="H12" s="69" t="str">
        <f>IF(ISBLANK(Přehled!B27),"",Přehled!B27)</f>
        <v>HO</v>
      </c>
      <c r="I12" s="70">
        <f t="shared" si="1"/>
        <v>0</v>
      </c>
      <c r="J12" s="71">
        <f t="shared" si="0"/>
        <v>0</v>
      </c>
    </row>
    <row r="13" spans="2:10" x14ac:dyDescent="0.25">
      <c r="B13" s="114" t="s">
        <v>90</v>
      </c>
      <c r="C13" s="112" t="s">
        <v>87</v>
      </c>
      <c r="D13" s="112"/>
      <c r="E13" s="88">
        <f>IFERROR((E14*24/5)/24,0)</f>
        <v>0</v>
      </c>
      <c r="G13" s="68" t="str">
        <f>IF(ISBLANK(Přehled!C28),"",Přehled!C28)</f>
        <v>placené volno - půl den</v>
      </c>
      <c r="H13" s="69" t="str">
        <f>IF(ISBLANK(Přehled!B28),"",Přehled!B28)</f>
        <v>PVP</v>
      </c>
      <c r="I13" s="70">
        <f t="shared" si="1"/>
        <v>0</v>
      </c>
      <c r="J13" s="71">
        <f t="shared" si="0"/>
        <v>0</v>
      </c>
    </row>
    <row r="14" spans="2:10" x14ac:dyDescent="0.25">
      <c r="B14" s="115"/>
      <c r="C14" s="119" t="s">
        <v>85</v>
      </c>
      <c r="D14" s="119"/>
      <c r="E14" s="89">
        <f>IFERROR(VLOOKUP(E11,Přehled!AH:AI,2,0)/24,0)</f>
        <v>0</v>
      </c>
      <c r="G14" s="68" t="str">
        <f>IF(ISBLANK(Přehled!C29),"",Přehled!C29)</f>
        <v>náhradní volno - celý den</v>
      </c>
      <c r="H14" s="69" t="str">
        <f>IF(ISBLANK(Přehled!B29),"",Přehled!B29)</f>
        <v>NáV</v>
      </c>
      <c r="I14" s="70">
        <f t="shared" si="1"/>
        <v>0</v>
      </c>
      <c r="J14" s="71">
        <f t="shared" si="0"/>
        <v>0</v>
      </c>
    </row>
    <row r="15" spans="2:10" x14ac:dyDescent="0.25">
      <c r="B15" s="115"/>
      <c r="C15" s="119" t="s">
        <v>86</v>
      </c>
      <c r="D15" s="119"/>
      <c r="E15" s="89">
        <f>IFERROR((E13*24*E8)/24,0)</f>
        <v>0</v>
      </c>
      <c r="G15" s="68" t="str">
        <f>IF(ISBLANK(Přehled!C30),"",Přehled!C30)</f>
        <v>náhradní volno - půl den</v>
      </c>
      <c r="H15" s="69" t="str">
        <f>IF(ISBLANK(Přehled!B30),"",Přehled!B30)</f>
        <v>NáVP</v>
      </c>
      <c r="I15" s="70">
        <f t="shared" si="1"/>
        <v>0</v>
      </c>
      <c r="J15" s="71">
        <f t="shared" si="0"/>
        <v>0</v>
      </c>
    </row>
    <row r="16" spans="2:10" x14ac:dyDescent="0.25">
      <c r="B16" s="116"/>
      <c r="C16" s="113" t="s">
        <v>91</v>
      </c>
      <c r="D16" s="113"/>
      <c r="E16" s="90">
        <f>SUM(G24:G54,J24:J54)-SUM(H24:H54)</f>
        <v>0</v>
      </c>
      <c r="G16" s="68" t="str">
        <f>IF(ISBLANK(Přehled!C31),"",Přehled!C31)</f>
        <v>neplacené volno</v>
      </c>
      <c r="H16" s="69" t="str">
        <f>IF(ISBLANK(Přehled!B31),"",Přehled!B31)</f>
        <v>NeV</v>
      </c>
      <c r="I16" s="70">
        <f t="shared" si="1"/>
        <v>0</v>
      </c>
      <c r="J16" s="71">
        <f t="shared" si="0"/>
        <v>0</v>
      </c>
    </row>
    <row r="17" spans="3:12" ht="15.75" thickBot="1" x14ac:dyDescent="0.3">
      <c r="G17" s="68" t="str">
        <f>IF(ISBLANK(Přehled!C32),"",Přehled!C32)</f>
        <v>neomluvená absence</v>
      </c>
      <c r="H17" s="69" t="str">
        <f>IF(ISBLANK(Přehled!B32),"",Přehled!B32)</f>
        <v>NA</v>
      </c>
      <c r="I17" s="70">
        <f>IFERROR(J17*$E$13,0)</f>
        <v>0</v>
      </c>
      <c r="J17" s="71">
        <f>COUNTIFS($K$24:$K$54,$H17)</f>
        <v>0</v>
      </c>
    </row>
    <row r="18" spans="3:12" x14ac:dyDescent="0.25">
      <c r="C18" s="111" t="s">
        <v>71</v>
      </c>
      <c r="D18" s="111"/>
      <c r="E18" s="46">
        <f>červenec!E18-SUM(J4:J5)</f>
        <v>0</v>
      </c>
      <c r="G18" s="120" t="str">
        <f>Přehled!B33</f>
        <v>Práce o víkendu</v>
      </c>
      <c r="H18" s="121"/>
      <c r="I18" s="77">
        <f>SUM(SUMIFS(G24:G54,D24:D54,"so"),SUMIFS(G24:G54,D24:D54,"ne"))-SUM(SUMIFS(H24:H54,D24:D54,"so"),SUMIFS(H24:H54,D24:D54,"ne"))</f>
        <v>0</v>
      </c>
      <c r="J18" s="78">
        <f>IFERROR(I18/$E$13,0)</f>
        <v>0</v>
      </c>
    </row>
    <row r="19" spans="3:12" x14ac:dyDescent="0.25">
      <c r="C19" s="111" t="s">
        <v>72</v>
      </c>
      <c r="D19" s="111"/>
      <c r="E19" s="47">
        <f>červenec!E19-SUM(J8)</f>
        <v>0</v>
      </c>
      <c r="G19" s="123" t="str">
        <f>Přehled!B34</f>
        <v>Práce ve svátek</v>
      </c>
      <c r="H19" s="124"/>
      <c r="I19" s="70">
        <f>SUMIFS(G24:G54,D24:D54,"sv")-SUMIFS(H24:H54,D24:D54,"sv")</f>
        <v>0</v>
      </c>
      <c r="J19" s="71">
        <f>IFERROR(I19/$E$13,0)</f>
        <v>0</v>
      </c>
    </row>
    <row r="20" spans="3:12" x14ac:dyDescent="0.25">
      <c r="G20" s="123" t="str">
        <f>Přehled!B35</f>
        <v>Práce v noci</v>
      </c>
      <c r="H20" s="124"/>
      <c r="I20" s="79">
        <f>SUM(I24:I54)</f>
        <v>0</v>
      </c>
      <c r="J20" s="71">
        <f>IFERROR(I20/$E$13,0)</f>
        <v>0</v>
      </c>
    </row>
    <row r="21" spans="3:12" ht="15.75" thickBot="1" x14ac:dyDescent="0.3">
      <c r="C21" s="50" t="s">
        <v>61</v>
      </c>
      <c r="G21" s="117" t="str">
        <f>IF(E15&gt;E16,"Neodpracováno",IF(E15&lt;E16,"Přesčas","Vyrovnáno"))</f>
        <v>Vyrovnáno</v>
      </c>
      <c r="H21" s="118"/>
      <c r="I21" s="86">
        <f>IFERROR(IF(E15&gt;E16,E15-E16,IF(E15&lt;E16,E16-E15,0)),0)</f>
        <v>0</v>
      </c>
      <c r="J21" s="87">
        <f>IFERROR(I21/$E$13,0)</f>
        <v>0</v>
      </c>
    </row>
    <row r="23" spans="3:12" ht="51" x14ac:dyDescent="0.25">
      <c r="C23" s="122" t="s">
        <v>73</v>
      </c>
      <c r="D23" s="122"/>
      <c r="E23" s="51" t="s">
        <v>74</v>
      </c>
      <c r="F23" s="51" t="s">
        <v>75</v>
      </c>
      <c r="G23" s="52" t="s">
        <v>76</v>
      </c>
      <c r="H23" s="53" t="s">
        <v>77</v>
      </c>
      <c r="I23" s="53" t="s">
        <v>78</v>
      </c>
      <c r="J23" s="58" t="s">
        <v>79</v>
      </c>
      <c r="K23" s="59" t="s">
        <v>80</v>
      </c>
      <c r="L23" s="60" t="s">
        <v>81</v>
      </c>
    </row>
    <row r="24" spans="3:12" x14ac:dyDescent="0.25">
      <c r="C24" s="81">
        <f>VALUE(CONCATENATE("01",".","08",".",Přehled!$C$4))</f>
        <v>44774</v>
      </c>
      <c r="D24" s="54" t="str">
        <f>IF(C24="","",IF(ISERROR(VLOOKUP(C24,Přehled!AE:AE,1,0)),TEXT(C24,"ddd"),"sv"))</f>
        <v>po</v>
      </c>
      <c r="E24" s="55"/>
      <c r="F24" s="55"/>
      <c r="G24" s="56">
        <f>F24-E24</f>
        <v>0</v>
      </c>
      <c r="H24" s="57" t="str">
        <f>IF(ISBLANK(E24),"",IF(VALUE(G24)*24&lt;=12,0.5/24,1/24))</f>
        <v/>
      </c>
      <c r="I24" s="57" t="str">
        <f>IF(ISBLANK(E24),"",SUM(IF(VALUE(E24)*24&lt;6,(6-VALUE(E24)*24)/24,0/24),IF(VALUE(F24)*24&gt;22,(VALUE(F24)*24-22)/24,0/24)))</f>
        <v/>
      </c>
      <c r="J24" s="61">
        <f>IF(OR(C24="",D24="so",D24="ne",D24="sv"),"",IF(OR(K24="NA",ISBLANK(K24)),0,IF(K24="L",L24,IF(OR(K24="DP",K24="PVP",K24="SCP",K24="NáVP"),($E$13*24/2)/24,$E$13))))</f>
        <v>0</v>
      </c>
      <c r="K24" s="62"/>
      <c r="L24" s="63"/>
    </row>
    <row r="25" spans="3:12" x14ac:dyDescent="0.25">
      <c r="C25" s="81">
        <f>IFERROR(IF(MONTH(C24+1)&lt;&gt;MONTH(C24),"",C24+1),"")</f>
        <v>44775</v>
      </c>
      <c r="D25" s="54" t="str">
        <f>IF(C25="","",IF(ISERROR(VLOOKUP(C25,Přehled!AE:AE,1,0)),TEXT(C25,"ddd"),"sv"))</f>
        <v>út</v>
      </c>
      <c r="E25" s="55"/>
      <c r="F25" s="55"/>
      <c r="G25" s="56">
        <f t="shared" ref="G25:G54" si="2">F25-E25</f>
        <v>0</v>
      </c>
      <c r="H25" s="57" t="str">
        <f>IF(ISBLANK(E25),"",IF(VALUE(G25)*24&lt;=12,0.5/24,1/24))</f>
        <v/>
      </c>
      <c r="I25" s="57" t="str">
        <f t="shared" ref="I25:I54" si="3">IF(ISBLANK(E25),"",SUM(IF(VALUE(E25)*24&lt;6,(6-VALUE(E25)*24)/24,0/24),IF(VALUE(F25)*24&gt;22,(VALUE(F25)*24-22)/24,0/24)))</f>
        <v/>
      </c>
      <c r="J25" s="61">
        <f t="shared" ref="J25:J54" si="4">IF(OR(C25="",D25="so",D25="ne",D25="sv"),"",IF(OR(K25="NA",ISBLANK(K25)),0,IF(K25="L",L25,IF(OR(K25="DP",K25="PVP",K25="SCP",K25="NáVP"),($E$13*24/2)/24,$E$13))))</f>
        <v>0</v>
      </c>
      <c r="K25" s="62"/>
      <c r="L25" s="63"/>
    </row>
    <row r="26" spans="3:12" x14ac:dyDescent="0.25">
      <c r="C26" s="81">
        <f t="shared" ref="C26:C43" si="5">IFERROR(IF(MONTH(C25+1)&lt;&gt;MONTH(C25),"",C25+1),"")</f>
        <v>44776</v>
      </c>
      <c r="D26" s="54" t="str">
        <f>IF(C26="","",IF(ISERROR(VLOOKUP(C26,Přehled!AE:AE,1,0)),TEXT(C26,"ddd"),"sv"))</f>
        <v>st</v>
      </c>
      <c r="E26" s="55"/>
      <c r="F26" s="55"/>
      <c r="G26" s="56">
        <f t="shared" si="2"/>
        <v>0</v>
      </c>
      <c r="H26" s="57" t="str">
        <f t="shared" ref="H26:H54" si="6">IF(ISBLANK(E26),"",IF(VALUE(G26)*24&lt;=12,0.5/24,1/24))</f>
        <v/>
      </c>
      <c r="I26" s="57" t="str">
        <f t="shared" si="3"/>
        <v/>
      </c>
      <c r="J26" s="61">
        <f t="shared" si="4"/>
        <v>0</v>
      </c>
      <c r="K26" s="62"/>
      <c r="L26" s="63"/>
    </row>
    <row r="27" spans="3:12" x14ac:dyDescent="0.25">
      <c r="C27" s="81">
        <f t="shared" si="5"/>
        <v>44777</v>
      </c>
      <c r="D27" s="54" t="str">
        <f>IF(C27="","",IF(ISERROR(VLOOKUP(C27,Přehled!AE:AE,1,0)),TEXT(C27,"ddd"),"sv"))</f>
        <v>čt</v>
      </c>
      <c r="E27" s="55"/>
      <c r="F27" s="55"/>
      <c r="G27" s="56">
        <f t="shared" si="2"/>
        <v>0</v>
      </c>
      <c r="H27" s="57" t="str">
        <f t="shared" si="6"/>
        <v/>
      </c>
      <c r="I27" s="57" t="str">
        <f t="shared" si="3"/>
        <v/>
      </c>
      <c r="J27" s="61">
        <f t="shared" si="4"/>
        <v>0</v>
      </c>
      <c r="K27" s="62"/>
      <c r="L27" s="63"/>
    </row>
    <row r="28" spans="3:12" x14ac:dyDescent="0.25">
      <c r="C28" s="81">
        <f t="shared" si="5"/>
        <v>44778</v>
      </c>
      <c r="D28" s="54" t="str">
        <f>IF(C28="","",IF(ISERROR(VLOOKUP(C28,Přehled!AE:AE,1,0)),TEXT(C28,"ddd"),"sv"))</f>
        <v>pá</v>
      </c>
      <c r="E28" s="55"/>
      <c r="F28" s="55"/>
      <c r="G28" s="56">
        <f t="shared" si="2"/>
        <v>0</v>
      </c>
      <c r="H28" s="57" t="str">
        <f t="shared" si="6"/>
        <v/>
      </c>
      <c r="I28" s="57" t="str">
        <f t="shared" si="3"/>
        <v/>
      </c>
      <c r="J28" s="61">
        <f t="shared" si="4"/>
        <v>0</v>
      </c>
      <c r="K28" s="62"/>
      <c r="L28" s="63"/>
    </row>
    <row r="29" spans="3:12" x14ac:dyDescent="0.25">
      <c r="C29" s="81">
        <f t="shared" si="5"/>
        <v>44779</v>
      </c>
      <c r="D29" s="54" t="str">
        <f>IF(C29="","",IF(ISERROR(VLOOKUP(C29,Přehled!AE:AE,1,0)),TEXT(C29,"ddd"),"sv"))</f>
        <v>so</v>
      </c>
      <c r="E29" s="55"/>
      <c r="F29" s="55"/>
      <c r="G29" s="56">
        <f t="shared" si="2"/>
        <v>0</v>
      </c>
      <c r="H29" s="57" t="str">
        <f t="shared" si="6"/>
        <v/>
      </c>
      <c r="I29" s="57" t="str">
        <f t="shared" si="3"/>
        <v/>
      </c>
      <c r="J29" s="61" t="str">
        <f t="shared" si="4"/>
        <v/>
      </c>
      <c r="K29" s="62"/>
      <c r="L29" s="63"/>
    </row>
    <row r="30" spans="3:12" x14ac:dyDescent="0.25">
      <c r="C30" s="81">
        <f t="shared" si="5"/>
        <v>44780</v>
      </c>
      <c r="D30" s="54" t="str">
        <f>IF(C30="","",IF(ISERROR(VLOOKUP(C30,Přehled!AE:AE,1,0)),TEXT(C30,"ddd"),"sv"))</f>
        <v>ne</v>
      </c>
      <c r="E30" s="55"/>
      <c r="F30" s="55"/>
      <c r="G30" s="56">
        <f t="shared" si="2"/>
        <v>0</v>
      </c>
      <c r="H30" s="57" t="str">
        <f t="shared" si="6"/>
        <v/>
      </c>
      <c r="I30" s="57" t="str">
        <f t="shared" si="3"/>
        <v/>
      </c>
      <c r="J30" s="61" t="str">
        <f t="shared" si="4"/>
        <v/>
      </c>
      <c r="K30" s="62"/>
      <c r="L30" s="63"/>
    </row>
    <row r="31" spans="3:12" x14ac:dyDescent="0.25">
      <c r="C31" s="81">
        <f t="shared" si="5"/>
        <v>44781</v>
      </c>
      <c r="D31" s="54" t="str">
        <f>IF(C31="","",IF(ISERROR(VLOOKUP(C31,Přehled!AE:AE,1,0)),TEXT(C31,"ddd"),"sv"))</f>
        <v>po</v>
      </c>
      <c r="E31" s="55"/>
      <c r="F31" s="55"/>
      <c r="G31" s="56">
        <f t="shared" si="2"/>
        <v>0</v>
      </c>
      <c r="H31" s="57" t="str">
        <f t="shared" si="6"/>
        <v/>
      </c>
      <c r="I31" s="57" t="str">
        <f t="shared" si="3"/>
        <v/>
      </c>
      <c r="J31" s="61">
        <f t="shared" si="4"/>
        <v>0</v>
      </c>
      <c r="K31" s="62"/>
      <c r="L31" s="63"/>
    </row>
    <row r="32" spans="3:12" x14ac:dyDescent="0.25">
      <c r="C32" s="81">
        <f t="shared" si="5"/>
        <v>44782</v>
      </c>
      <c r="D32" s="54" t="str">
        <f>IF(C32="","",IF(ISERROR(VLOOKUP(C32,Přehled!AE:AE,1,0)),TEXT(C32,"ddd"),"sv"))</f>
        <v>út</v>
      </c>
      <c r="E32" s="55"/>
      <c r="F32" s="55"/>
      <c r="G32" s="56">
        <f t="shared" si="2"/>
        <v>0</v>
      </c>
      <c r="H32" s="57" t="str">
        <f t="shared" si="6"/>
        <v/>
      </c>
      <c r="I32" s="57" t="str">
        <f t="shared" si="3"/>
        <v/>
      </c>
      <c r="J32" s="61">
        <f t="shared" si="4"/>
        <v>0</v>
      </c>
      <c r="K32" s="62"/>
      <c r="L32" s="63"/>
    </row>
    <row r="33" spans="3:12" x14ac:dyDescent="0.25">
      <c r="C33" s="81">
        <f t="shared" si="5"/>
        <v>44783</v>
      </c>
      <c r="D33" s="54" t="str">
        <f>IF(C33="","",IF(ISERROR(VLOOKUP(C33,Přehled!AE:AE,1,0)),TEXT(C33,"ddd"),"sv"))</f>
        <v>st</v>
      </c>
      <c r="E33" s="55"/>
      <c r="F33" s="55"/>
      <c r="G33" s="56">
        <f t="shared" si="2"/>
        <v>0</v>
      </c>
      <c r="H33" s="57" t="str">
        <f t="shared" si="6"/>
        <v/>
      </c>
      <c r="I33" s="57" t="str">
        <f t="shared" si="3"/>
        <v/>
      </c>
      <c r="J33" s="61">
        <f t="shared" si="4"/>
        <v>0</v>
      </c>
      <c r="K33" s="62"/>
      <c r="L33" s="63"/>
    </row>
    <row r="34" spans="3:12" x14ac:dyDescent="0.25">
      <c r="C34" s="81">
        <f t="shared" si="5"/>
        <v>44784</v>
      </c>
      <c r="D34" s="54" t="str">
        <f>IF(C34="","",IF(ISERROR(VLOOKUP(C34,Přehled!AE:AE,1,0)),TEXT(C34,"ddd"),"sv"))</f>
        <v>čt</v>
      </c>
      <c r="E34" s="55"/>
      <c r="F34" s="55"/>
      <c r="G34" s="56">
        <f t="shared" si="2"/>
        <v>0</v>
      </c>
      <c r="H34" s="57" t="str">
        <f t="shared" si="6"/>
        <v/>
      </c>
      <c r="I34" s="57" t="str">
        <f t="shared" si="3"/>
        <v/>
      </c>
      <c r="J34" s="61">
        <f t="shared" si="4"/>
        <v>0</v>
      </c>
      <c r="K34" s="62"/>
      <c r="L34" s="63"/>
    </row>
    <row r="35" spans="3:12" x14ac:dyDescent="0.25">
      <c r="C35" s="81">
        <f t="shared" si="5"/>
        <v>44785</v>
      </c>
      <c r="D35" s="54" t="str">
        <f>IF(C35="","",IF(ISERROR(VLOOKUP(C35,Přehled!AE:AE,1,0)),TEXT(C35,"ddd"),"sv"))</f>
        <v>pá</v>
      </c>
      <c r="E35" s="55"/>
      <c r="F35" s="55"/>
      <c r="G35" s="56">
        <f t="shared" si="2"/>
        <v>0</v>
      </c>
      <c r="H35" s="57" t="str">
        <f t="shared" si="6"/>
        <v/>
      </c>
      <c r="I35" s="57" t="str">
        <f t="shared" si="3"/>
        <v/>
      </c>
      <c r="J35" s="61">
        <f t="shared" si="4"/>
        <v>0</v>
      </c>
      <c r="K35" s="62"/>
      <c r="L35" s="63"/>
    </row>
    <row r="36" spans="3:12" x14ac:dyDescent="0.25">
      <c r="C36" s="81">
        <f t="shared" si="5"/>
        <v>44786</v>
      </c>
      <c r="D36" s="54" t="str">
        <f>IF(C36="","",IF(ISERROR(VLOOKUP(C36,Přehled!AE:AE,1,0)),TEXT(C36,"ddd"),"sv"))</f>
        <v>so</v>
      </c>
      <c r="E36" s="55"/>
      <c r="F36" s="55"/>
      <c r="G36" s="56">
        <f t="shared" si="2"/>
        <v>0</v>
      </c>
      <c r="H36" s="57" t="str">
        <f t="shared" si="6"/>
        <v/>
      </c>
      <c r="I36" s="57" t="str">
        <f t="shared" si="3"/>
        <v/>
      </c>
      <c r="J36" s="61" t="str">
        <f t="shared" si="4"/>
        <v/>
      </c>
      <c r="K36" s="62"/>
      <c r="L36" s="63"/>
    </row>
    <row r="37" spans="3:12" x14ac:dyDescent="0.25">
      <c r="C37" s="81">
        <f t="shared" si="5"/>
        <v>44787</v>
      </c>
      <c r="D37" s="54" t="str">
        <f>IF(C37="","",IF(ISERROR(VLOOKUP(C37,Přehled!AE:AE,1,0)),TEXT(C37,"ddd"),"sv"))</f>
        <v>ne</v>
      </c>
      <c r="E37" s="55"/>
      <c r="F37" s="55"/>
      <c r="G37" s="56">
        <f t="shared" si="2"/>
        <v>0</v>
      </c>
      <c r="H37" s="57" t="str">
        <f t="shared" si="6"/>
        <v/>
      </c>
      <c r="I37" s="57" t="str">
        <f t="shared" si="3"/>
        <v/>
      </c>
      <c r="J37" s="61" t="str">
        <f t="shared" si="4"/>
        <v/>
      </c>
      <c r="K37" s="62"/>
      <c r="L37" s="63"/>
    </row>
    <row r="38" spans="3:12" x14ac:dyDescent="0.25">
      <c r="C38" s="81">
        <f t="shared" si="5"/>
        <v>44788</v>
      </c>
      <c r="D38" s="54" t="str">
        <f>IF(C38="","",IF(ISERROR(VLOOKUP(C38,Přehled!AE:AE,1,0)),TEXT(C38,"ddd"),"sv"))</f>
        <v>po</v>
      </c>
      <c r="E38" s="55"/>
      <c r="F38" s="55"/>
      <c r="G38" s="56">
        <f t="shared" si="2"/>
        <v>0</v>
      </c>
      <c r="H38" s="57" t="str">
        <f t="shared" si="6"/>
        <v/>
      </c>
      <c r="I38" s="57" t="str">
        <f t="shared" si="3"/>
        <v/>
      </c>
      <c r="J38" s="61">
        <f t="shared" si="4"/>
        <v>0</v>
      </c>
      <c r="K38" s="62"/>
      <c r="L38" s="63"/>
    </row>
    <row r="39" spans="3:12" x14ac:dyDescent="0.25">
      <c r="C39" s="81">
        <f t="shared" si="5"/>
        <v>44789</v>
      </c>
      <c r="D39" s="54" t="str">
        <f>IF(C39="","",IF(ISERROR(VLOOKUP(C39,Přehled!AE:AE,1,0)),TEXT(C39,"ddd"),"sv"))</f>
        <v>út</v>
      </c>
      <c r="E39" s="55"/>
      <c r="F39" s="55"/>
      <c r="G39" s="56">
        <f t="shared" si="2"/>
        <v>0</v>
      </c>
      <c r="H39" s="57" t="str">
        <f t="shared" si="6"/>
        <v/>
      </c>
      <c r="I39" s="57" t="str">
        <f t="shared" si="3"/>
        <v/>
      </c>
      <c r="J39" s="61">
        <f t="shared" si="4"/>
        <v>0</v>
      </c>
      <c r="K39" s="62"/>
      <c r="L39" s="63"/>
    </row>
    <row r="40" spans="3:12" x14ac:dyDescent="0.25">
      <c r="C40" s="81">
        <f t="shared" si="5"/>
        <v>44790</v>
      </c>
      <c r="D40" s="54" t="str">
        <f>IF(C40="","",IF(ISERROR(VLOOKUP(C40,Přehled!AE:AE,1,0)),TEXT(C40,"ddd"),"sv"))</f>
        <v>st</v>
      </c>
      <c r="E40" s="55"/>
      <c r="F40" s="55"/>
      <c r="G40" s="56">
        <f t="shared" si="2"/>
        <v>0</v>
      </c>
      <c r="H40" s="57" t="str">
        <f t="shared" si="6"/>
        <v/>
      </c>
      <c r="I40" s="57" t="str">
        <f t="shared" si="3"/>
        <v/>
      </c>
      <c r="J40" s="61">
        <f t="shared" si="4"/>
        <v>0</v>
      </c>
      <c r="K40" s="62"/>
      <c r="L40" s="63"/>
    </row>
    <row r="41" spans="3:12" x14ac:dyDescent="0.25">
      <c r="C41" s="81">
        <f t="shared" si="5"/>
        <v>44791</v>
      </c>
      <c r="D41" s="54" t="str">
        <f>IF(C41="","",IF(ISERROR(VLOOKUP(C41,Přehled!AE:AE,1,0)),TEXT(C41,"ddd"),"sv"))</f>
        <v>čt</v>
      </c>
      <c r="E41" s="55"/>
      <c r="F41" s="55"/>
      <c r="G41" s="56">
        <f t="shared" si="2"/>
        <v>0</v>
      </c>
      <c r="H41" s="57" t="str">
        <f t="shared" si="6"/>
        <v/>
      </c>
      <c r="I41" s="57" t="str">
        <f t="shared" si="3"/>
        <v/>
      </c>
      <c r="J41" s="61">
        <f t="shared" si="4"/>
        <v>0</v>
      </c>
      <c r="K41" s="62"/>
      <c r="L41" s="63"/>
    </row>
    <row r="42" spans="3:12" x14ac:dyDescent="0.25">
      <c r="C42" s="81">
        <f t="shared" si="5"/>
        <v>44792</v>
      </c>
      <c r="D42" s="54" t="str">
        <f>IF(C42="","",IF(ISERROR(VLOOKUP(C42,Přehled!AE:AE,1,0)),TEXT(C42,"ddd"),"sv"))</f>
        <v>pá</v>
      </c>
      <c r="E42" s="55"/>
      <c r="F42" s="55"/>
      <c r="G42" s="56">
        <f t="shared" si="2"/>
        <v>0</v>
      </c>
      <c r="H42" s="57" t="str">
        <f t="shared" si="6"/>
        <v/>
      </c>
      <c r="I42" s="57" t="str">
        <f t="shared" si="3"/>
        <v/>
      </c>
      <c r="J42" s="61">
        <f t="shared" si="4"/>
        <v>0</v>
      </c>
      <c r="K42" s="62"/>
      <c r="L42" s="63"/>
    </row>
    <row r="43" spans="3:12" x14ac:dyDescent="0.25">
      <c r="C43" s="81">
        <f t="shared" si="5"/>
        <v>44793</v>
      </c>
      <c r="D43" s="54" t="str">
        <f>IF(C43="","",IF(ISERROR(VLOOKUP(C43,Přehled!AE:AE,1,0)),TEXT(C43,"ddd"),"sv"))</f>
        <v>so</v>
      </c>
      <c r="E43" s="55"/>
      <c r="F43" s="55"/>
      <c r="G43" s="56">
        <f t="shared" si="2"/>
        <v>0</v>
      </c>
      <c r="H43" s="57" t="str">
        <f t="shared" si="6"/>
        <v/>
      </c>
      <c r="I43" s="57" t="str">
        <f t="shared" si="3"/>
        <v/>
      </c>
      <c r="J43" s="61" t="str">
        <f t="shared" si="4"/>
        <v/>
      </c>
      <c r="K43" s="62"/>
      <c r="L43" s="63"/>
    </row>
    <row r="44" spans="3:12" x14ac:dyDescent="0.25">
      <c r="C44" s="81">
        <f>IFERROR(IF(MONTH(C43+1)&lt;&gt;MONTH(C43),"",C43+1),"")</f>
        <v>44794</v>
      </c>
      <c r="D44" s="54" t="str">
        <f>IF(C44="","",IF(ISERROR(VLOOKUP(C44,Přehled!AE:AE,1,0)),TEXT(C44,"ddd"),"sv"))</f>
        <v>ne</v>
      </c>
      <c r="E44" s="55"/>
      <c r="F44" s="55"/>
      <c r="G44" s="56">
        <f t="shared" si="2"/>
        <v>0</v>
      </c>
      <c r="H44" s="57" t="str">
        <f t="shared" si="6"/>
        <v/>
      </c>
      <c r="I44" s="57" t="str">
        <f t="shared" si="3"/>
        <v/>
      </c>
      <c r="J44" s="61" t="str">
        <f t="shared" si="4"/>
        <v/>
      </c>
      <c r="K44" s="62"/>
      <c r="L44" s="63"/>
    </row>
    <row r="45" spans="3:12" x14ac:dyDescent="0.25">
      <c r="C45" s="81">
        <f t="shared" ref="C45:C52" si="7">IFERROR(IF(MONTH(C44+1)&lt;&gt;MONTH(C44),"",C44+1),"")</f>
        <v>44795</v>
      </c>
      <c r="D45" s="54" t="str">
        <f>IF(C45="","",IF(ISERROR(VLOOKUP(C45,Přehled!AE:AE,1,0)),TEXT(C45,"ddd"),"sv"))</f>
        <v>po</v>
      </c>
      <c r="E45" s="55"/>
      <c r="F45" s="55"/>
      <c r="G45" s="56">
        <f t="shared" si="2"/>
        <v>0</v>
      </c>
      <c r="H45" s="57" t="str">
        <f t="shared" si="6"/>
        <v/>
      </c>
      <c r="I45" s="57" t="str">
        <f t="shared" si="3"/>
        <v/>
      </c>
      <c r="J45" s="61">
        <f t="shared" si="4"/>
        <v>0</v>
      </c>
      <c r="K45" s="62"/>
      <c r="L45" s="63"/>
    </row>
    <row r="46" spans="3:12" x14ac:dyDescent="0.25">
      <c r="C46" s="81">
        <f t="shared" si="7"/>
        <v>44796</v>
      </c>
      <c r="D46" s="54" t="str">
        <f>IF(C46="","",IF(ISERROR(VLOOKUP(C46,Přehled!AE:AE,1,0)),TEXT(C46,"ddd"),"sv"))</f>
        <v>út</v>
      </c>
      <c r="E46" s="55"/>
      <c r="F46" s="55"/>
      <c r="G46" s="56">
        <f t="shared" si="2"/>
        <v>0</v>
      </c>
      <c r="H46" s="57" t="str">
        <f t="shared" si="6"/>
        <v/>
      </c>
      <c r="I46" s="57" t="str">
        <f t="shared" si="3"/>
        <v/>
      </c>
      <c r="J46" s="61">
        <f t="shared" si="4"/>
        <v>0</v>
      </c>
      <c r="K46" s="62"/>
      <c r="L46" s="63"/>
    </row>
    <row r="47" spans="3:12" x14ac:dyDescent="0.25">
      <c r="C47" s="81">
        <f t="shared" si="7"/>
        <v>44797</v>
      </c>
      <c r="D47" s="54" t="str">
        <f>IF(C47="","",IF(ISERROR(VLOOKUP(C47,Přehled!AE:AE,1,0)),TEXT(C47,"ddd"),"sv"))</f>
        <v>st</v>
      </c>
      <c r="E47" s="55"/>
      <c r="F47" s="55"/>
      <c r="G47" s="56">
        <f t="shared" si="2"/>
        <v>0</v>
      </c>
      <c r="H47" s="57" t="str">
        <f t="shared" si="6"/>
        <v/>
      </c>
      <c r="I47" s="57" t="str">
        <f t="shared" si="3"/>
        <v/>
      </c>
      <c r="J47" s="61">
        <f t="shared" si="4"/>
        <v>0</v>
      </c>
      <c r="K47" s="62"/>
      <c r="L47" s="63"/>
    </row>
    <row r="48" spans="3:12" x14ac:dyDescent="0.25">
      <c r="C48" s="81">
        <f t="shared" si="7"/>
        <v>44798</v>
      </c>
      <c r="D48" s="54" t="str">
        <f>IF(C48="","",IF(ISERROR(VLOOKUP(C48,Přehled!AE:AE,1,0)),TEXT(C48,"ddd"),"sv"))</f>
        <v>čt</v>
      </c>
      <c r="E48" s="55"/>
      <c r="F48" s="55"/>
      <c r="G48" s="56">
        <f t="shared" si="2"/>
        <v>0</v>
      </c>
      <c r="H48" s="57" t="str">
        <f t="shared" si="6"/>
        <v/>
      </c>
      <c r="I48" s="57" t="str">
        <f t="shared" si="3"/>
        <v/>
      </c>
      <c r="J48" s="61">
        <f t="shared" si="4"/>
        <v>0</v>
      </c>
      <c r="K48" s="62"/>
      <c r="L48" s="63"/>
    </row>
    <row r="49" spans="3:12" x14ac:dyDescent="0.25">
      <c r="C49" s="81">
        <f t="shared" si="7"/>
        <v>44799</v>
      </c>
      <c r="D49" s="54" t="str">
        <f>IF(C49="","",IF(ISERROR(VLOOKUP(C49,Přehled!AE:AE,1,0)),TEXT(C49,"ddd"),"sv"))</f>
        <v>pá</v>
      </c>
      <c r="E49" s="55"/>
      <c r="F49" s="55"/>
      <c r="G49" s="56">
        <f t="shared" si="2"/>
        <v>0</v>
      </c>
      <c r="H49" s="57" t="str">
        <f t="shared" si="6"/>
        <v/>
      </c>
      <c r="I49" s="57" t="str">
        <f t="shared" si="3"/>
        <v/>
      </c>
      <c r="J49" s="61">
        <f t="shared" si="4"/>
        <v>0</v>
      </c>
      <c r="K49" s="62"/>
      <c r="L49" s="63"/>
    </row>
    <row r="50" spans="3:12" x14ac:dyDescent="0.25">
      <c r="C50" s="81">
        <f t="shared" si="7"/>
        <v>44800</v>
      </c>
      <c r="D50" s="54" t="str">
        <f>IF(C50="","",IF(ISERROR(VLOOKUP(C50,Přehled!AE:AE,1,0)),TEXT(C50,"ddd"),"sv"))</f>
        <v>so</v>
      </c>
      <c r="E50" s="55"/>
      <c r="F50" s="55"/>
      <c r="G50" s="56">
        <f t="shared" si="2"/>
        <v>0</v>
      </c>
      <c r="H50" s="57" t="str">
        <f t="shared" si="6"/>
        <v/>
      </c>
      <c r="I50" s="57" t="str">
        <f t="shared" si="3"/>
        <v/>
      </c>
      <c r="J50" s="61" t="str">
        <f t="shared" si="4"/>
        <v/>
      </c>
      <c r="K50" s="62"/>
      <c r="L50" s="63"/>
    </row>
    <row r="51" spans="3:12" x14ac:dyDescent="0.25">
      <c r="C51" s="81">
        <f t="shared" si="7"/>
        <v>44801</v>
      </c>
      <c r="D51" s="54" t="str">
        <f>IF(C51="","",IF(ISERROR(VLOOKUP(C51,Přehled!AE:AE,1,0)),TEXT(C51,"ddd"),"sv"))</f>
        <v>ne</v>
      </c>
      <c r="E51" s="55"/>
      <c r="F51" s="55"/>
      <c r="G51" s="56">
        <f t="shared" si="2"/>
        <v>0</v>
      </c>
      <c r="H51" s="57" t="str">
        <f t="shared" si="6"/>
        <v/>
      </c>
      <c r="I51" s="57" t="str">
        <f t="shared" si="3"/>
        <v/>
      </c>
      <c r="J51" s="61" t="str">
        <f t="shared" si="4"/>
        <v/>
      </c>
      <c r="K51" s="62"/>
      <c r="L51" s="63"/>
    </row>
    <row r="52" spans="3:12" x14ac:dyDescent="0.25">
      <c r="C52" s="81">
        <f t="shared" si="7"/>
        <v>44802</v>
      </c>
      <c r="D52" s="54" t="str">
        <f>IF(C52="","",IF(ISERROR(VLOOKUP(C52,Přehled!AE:AE,1,0)),TEXT(C52,"ddd"),"sv"))</f>
        <v>po</v>
      </c>
      <c r="E52" s="55"/>
      <c r="F52" s="55"/>
      <c r="G52" s="56">
        <f t="shared" si="2"/>
        <v>0</v>
      </c>
      <c r="H52" s="57" t="str">
        <f t="shared" si="6"/>
        <v/>
      </c>
      <c r="I52" s="57" t="str">
        <f t="shared" si="3"/>
        <v/>
      </c>
      <c r="J52" s="61">
        <f t="shared" si="4"/>
        <v>0</v>
      </c>
      <c r="K52" s="62"/>
      <c r="L52" s="63"/>
    </row>
    <row r="53" spans="3:12" x14ac:dyDescent="0.25">
      <c r="C53" s="81">
        <f>IFERROR(IF(MONTH(C52+1)&lt;&gt;MONTH(C52),"",C52+1),"")</f>
        <v>44803</v>
      </c>
      <c r="D53" s="54" t="str">
        <f>IF(C53="","",IF(ISERROR(VLOOKUP(C53,Přehled!AE:AE,1,0)),TEXT(C53,"ddd"),"sv"))</f>
        <v>út</v>
      </c>
      <c r="E53" s="55"/>
      <c r="F53" s="55"/>
      <c r="G53" s="56">
        <f t="shared" si="2"/>
        <v>0</v>
      </c>
      <c r="H53" s="57" t="str">
        <f t="shared" si="6"/>
        <v/>
      </c>
      <c r="I53" s="57" t="str">
        <f t="shared" si="3"/>
        <v/>
      </c>
      <c r="J53" s="61">
        <f t="shared" si="4"/>
        <v>0</v>
      </c>
      <c r="K53" s="62"/>
      <c r="L53" s="63"/>
    </row>
    <row r="54" spans="3:12" x14ac:dyDescent="0.25">
      <c r="C54" s="81">
        <f t="shared" ref="C54" si="8">IFERROR(IF(MONTH(C53+1)&lt;&gt;MONTH(C53),"",C53+1),"")</f>
        <v>44804</v>
      </c>
      <c r="D54" s="54" t="str">
        <f>IF(C54="","",IF(ISERROR(VLOOKUP(C54,Přehled!AE:AE,1,0)),TEXT(C54,"ddd"),"sv"))</f>
        <v>st</v>
      </c>
      <c r="E54" s="55"/>
      <c r="F54" s="55"/>
      <c r="G54" s="56">
        <f t="shared" si="2"/>
        <v>0</v>
      </c>
      <c r="H54" s="57" t="str">
        <f t="shared" si="6"/>
        <v/>
      </c>
      <c r="I54" s="57" t="str">
        <f t="shared" si="3"/>
        <v/>
      </c>
      <c r="J54" s="61">
        <f t="shared" si="4"/>
        <v>0</v>
      </c>
      <c r="K54" s="62"/>
      <c r="L54" s="63"/>
    </row>
    <row r="58" spans="3:12" x14ac:dyDescent="0.25">
      <c r="I58" s="39"/>
      <c r="J58" s="39"/>
      <c r="K58" s="39"/>
      <c r="L58" s="49"/>
    </row>
    <row r="59" spans="3:12" x14ac:dyDescent="0.25">
      <c r="I59" s="112" t="s">
        <v>88</v>
      </c>
      <c r="J59" s="112"/>
      <c r="K59" s="82" t="str">
        <f>IF(E4="","",E4)</f>
        <v/>
      </c>
      <c r="L59" s="83"/>
    </row>
    <row r="60" spans="3:12" x14ac:dyDescent="0.25">
      <c r="I60" s="39"/>
      <c r="J60" s="49"/>
      <c r="K60" s="48"/>
      <c r="L60" s="49"/>
    </row>
    <row r="61" spans="3:12" x14ac:dyDescent="0.25">
      <c r="I61" s="84"/>
      <c r="J61" s="49"/>
      <c r="K61" s="84"/>
      <c r="L61" s="84"/>
    </row>
    <row r="62" spans="3:12" x14ac:dyDescent="0.25">
      <c r="I62" s="84"/>
      <c r="J62" s="49"/>
      <c r="K62" s="85"/>
      <c r="L62" s="49"/>
    </row>
    <row r="63" spans="3:12" x14ac:dyDescent="0.25">
      <c r="I63" s="112" t="s">
        <v>89</v>
      </c>
      <c r="J63" s="112"/>
      <c r="K63" s="82" t="str">
        <f>IF(Přehled!D10="","",Přehled!D10)</f>
        <v/>
      </c>
      <c r="L63" s="82"/>
    </row>
  </sheetData>
  <mergeCells count="20">
    <mergeCell ref="C11:D11"/>
    <mergeCell ref="C4:D4"/>
    <mergeCell ref="C5:D5"/>
    <mergeCell ref="C6:D6"/>
    <mergeCell ref="C8:D8"/>
    <mergeCell ref="C9:D9"/>
    <mergeCell ref="B13:B16"/>
    <mergeCell ref="C13:D13"/>
    <mergeCell ref="C14:D14"/>
    <mergeCell ref="C15:D15"/>
    <mergeCell ref="C16:D16"/>
    <mergeCell ref="I59:J59"/>
    <mergeCell ref="I63:J63"/>
    <mergeCell ref="G18:H18"/>
    <mergeCell ref="C19:D19"/>
    <mergeCell ref="G19:H19"/>
    <mergeCell ref="G20:H20"/>
    <mergeCell ref="G21:H21"/>
    <mergeCell ref="C23:D23"/>
    <mergeCell ref="C18:D18"/>
  </mergeCells>
  <conditionalFormatting sqref="E18:E19">
    <cfRule type="cellIs" dxfId="204" priority="41" operator="lessThan">
      <formula>0</formula>
    </cfRule>
  </conditionalFormatting>
  <conditionalFormatting sqref="D25:D54">
    <cfRule type="expression" dxfId="203" priority="25">
      <formula>$C25=""</formula>
    </cfRule>
    <cfRule type="expression" dxfId="202" priority="26">
      <formula>$D25="ne"</formula>
    </cfRule>
    <cfRule type="expression" dxfId="201" priority="27">
      <formula>$D25="so"</formula>
    </cfRule>
    <cfRule type="expression" dxfId="200" priority="28">
      <formula>$D25="sv"</formula>
    </cfRule>
  </conditionalFormatting>
  <conditionalFormatting sqref="D24">
    <cfRule type="expression" dxfId="199" priority="37">
      <formula>$C24=""</formula>
    </cfRule>
    <cfRule type="expression" dxfId="198" priority="38">
      <formula>$D24="ne"</formula>
    </cfRule>
    <cfRule type="expression" dxfId="197" priority="39">
      <formula>$D24="so"</formula>
    </cfRule>
    <cfRule type="expression" dxfId="196" priority="40">
      <formula>$D24="sv"</formula>
    </cfRule>
  </conditionalFormatting>
  <conditionalFormatting sqref="C24">
    <cfRule type="expression" dxfId="195" priority="33">
      <formula>$C24=""</formula>
    </cfRule>
    <cfRule type="expression" dxfId="194" priority="34">
      <formula>$D24="ne"</formula>
    </cfRule>
    <cfRule type="expression" dxfId="193" priority="35">
      <formula>$D24="so"</formula>
    </cfRule>
    <cfRule type="expression" dxfId="192" priority="36">
      <formula>$D24="sv"</formula>
    </cfRule>
  </conditionalFormatting>
  <conditionalFormatting sqref="C25:C54">
    <cfRule type="expression" dxfId="191" priority="29">
      <formula>$C25=""</formula>
    </cfRule>
    <cfRule type="expression" dxfId="190" priority="30">
      <formula>$D25="ne"</formula>
    </cfRule>
    <cfRule type="expression" dxfId="189" priority="31">
      <formula>$D25="so"</formula>
    </cfRule>
    <cfRule type="expression" dxfId="188" priority="32">
      <formula>$D25="sv"</formula>
    </cfRule>
  </conditionalFormatting>
  <conditionalFormatting sqref="E24:F54">
    <cfRule type="expression" dxfId="187" priority="20">
      <formula>$C24=""</formula>
    </cfRule>
    <cfRule type="expression" dxfId="186" priority="21">
      <formula>$D24="ne"</formula>
    </cfRule>
    <cfRule type="expression" dxfId="185" priority="22">
      <formula>$D24="so"</formula>
    </cfRule>
    <cfRule type="expression" dxfId="184" priority="23">
      <formula>$D24="sv"</formula>
    </cfRule>
  </conditionalFormatting>
  <conditionalFormatting sqref="L24:L54 E24:F54">
    <cfRule type="expression" dxfId="183" priority="24">
      <formula>IFERROR(VLOOKUP($L24,$H:$K,4,0),"")="A"</formula>
    </cfRule>
  </conditionalFormatting>
  <conditionalFormatting sqref="G24:I54">
    <cfRule type="expression" dxfId="182" priority="16">
      <formula>$C24=""</formula>
    </cfRule>
    <cfRule type="expression" dxfId="181" priority="17">
      <formula>$D24="ne"</formula>
    </cfRule>
    <cfRule type="expression" dxfId="180" priority="18">
      <formula>$D24="so"</formula>
    </cfRule>
    <cfRule type="expression" dxfId="179" priority="19">
      <formula>$D24="sv"</formula>
    </cfRule>
  </conditionalFormatting>
  <conditionalFormatting sqref="K24:K54">
    <cfRule type="expression" dxfId="178" priority="3">
      <formula>$C24=""</formula>
    </cfRule>
    <cfRule type="expression" dxfId="177" priority="4">
      <formula>$D24="ne"</formula>
    </cfRule>
    <cfRule type="expression" dxfId="176" priority="5">
      <formula>$D24="so"</formula>
    </cfRule>
    <cfRule type="expression" dxfId="175" priority="6">
      <formula>$D24="sv"</formula>
    </cfRule>
  </conditionalFormatting>
  <conditionalFormatting sqref="J24:J54">
    <cfRule type="expression" dxfId="174" priority="7">
      <formula>$C24=""</formula>
    </cfRule>
    <cfRule type="expression" dxfId="173" priority="8">
      <formula>$D24="ne"</formula>
    </cfRule>
    <cfRule type="expression" dxfId="172" priority="9">
      <formula>$D24="so"</formula>
    </cfRule>
    <cfRule type="expression" dxfId="171" priority="10">
      <formula>$D24="sv"</formula>
    </cfRule>
  </conditionalFormatting>
  <conditionalFormatting sqref="L24:L54">
    <cfRule type="expression" dxfId="170" priority="11">
      <formula>$C24=""</formula>
    </cfRule>
    <cfRule type="expression" dxfId="169" priority="12">
      <formula>$D24="ne"</formula>
    </cfRule>
    <cfRule type="expression" dxfId="168" priority="13">
      <formula>$D24="so"</formula>
    </cfRule>
    <cfRule type="expression" dxfId="167" priority="14">
      <formula>$D24="sv"</formula>
    </cfRule>
    <cfRule type="expression" dxfId="166" priority="15">
      <formula>IFERROR(VLOOKUP($L24,$H:$K,4,0),"")="B"</formula>
    </cfRule>
  </conditionalFormatting>
  <conditionalFormatting sqref="G21:H21 J21">
    <cfRule type="expression" dxfId="165" priority="2">
      <formula>$G$21="Neodpracováno"</formula>
    </cfRule>
  </conditionalFormatting>
  <conditionalFormatting sqref="I21">
    <cfRule type="expression" dxfId="164" priority="1">
      <formula>$G$21="Neodpracováno"</formula>
    </cfRule>
  </conditionalFormatting>
  <dataValidations count="1">
    <dataValidation type="list" allowBlank="1" showInputMessage="1" showErrorMessage="1" sqref="K24:K54" xr:uid="{00000000-0002-0000-0800-000000000000}">
      <formula1>$H$4:$H$17</formula1>
    </dataValidation>
  </dataValidations>
  <pageMargins left="0.25" right="0.25" top="0.75" bottom="0.75" header="0.3" footer="0.3"/>
  <pageSetup paperSize="9" scale="76" orientation="portrait" r:id="rId1"/>
  <ignoredErrors>
    <ignoredError sqref="I9 J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D6CB6991D901409B1EACD6BE906801" ma:contentTypeVersion="14" ma:contentTypeDescription="Vytvoří nový dokument" ma:contentTypeScope="" ma:versionID="aa0739c97dbfba8064a3fc4c48c6e305">
  <xsd:schema xmlns:xsd="http://www.w3.org/2001/XMLSchema" xmlns:xs="http://www.w3.org/2001/XMLSchema" xmlns:p="http://schemas.microsoft.com/office/2006/metadata/properties" xmlns:ns3="e7c75eb8-1f51-4d4f-82e4-772c45b56519" xmlns:ns4="bc6147c1-58b4-4744-96f5-2efe9373e199" targetNamespace="http://schemas.microsoft.com/office/2006/metadata/properties" ma:root="true" ma:fieldsID="f5c0d2d8f4a25450a430148ecae7019f" ns3:_="" ns4:_="">
    <xsd:import namespace="e7c75eb8-1f51-4d4f-82e4-772c45b56519"/>
    <xsd:import namespace="bc6147c1-58b4-4744-96f5-2efe9373e1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5eb8-1f51-4d4f-82e4-772c45b56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147c1-58b4-4744-96f5-2efe9373e1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0C72D-0D16-4A79-B4EF-972E76BBE1F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bc6147c1-58b4-4744-96f5-2efe9373e199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e7c75eb8-1f51-4d4f-82e4-772c45b56519"/>
  </ds:schemaRefs>
</ds:datastoreItem>
</file>

<file path=customXml/itemProps2.xml><?xml version="1.0" encoding="utf-8"?>
<ds:datastoreItem xmlns:ds="http://schemas.openxmlformats.org/officeDocument/2006/customXml" ds:itemID="{C9E18B86-DA49-4E6F-BA69-80B287D1A7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289CF1-DAC0-4987-8D50-6F1DF77FF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5eb8-1f51-4d4f-82e4-772c45b56519"/>
    <ds:schemaRef ds:uri="bc6147c1-58b4-4744-96f5-2efe9373e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Přehled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březen!Oblast_tisku</vt:lpstr>
      <vt:lpstr>červen!Oblast_tisku</vt:lpstr>
      <vt:lpstr>červenec!Oblast_tisku</vt:lpstr>
      <vt:lpstr>duben!Oblast_tisku</vt:lpstr>
      <vt:lpstr>květen!Oblast_tisku</vt:lpstr>
      <vt:lpstr>leden!Oblast_tisku</vt:lpstr>
      <vt:lpstr>listopad!Oblast_tisku</vt:lpstr>
      <vt:lpstr>prosinec!Oblast_tisku</vt:lpstr>
      <vt:lpstr>Přehled!Oblast_tisku</vt:lpstr>
      <vt:lpstr>říjen!Oblast_tisku</vt:lpstr>
      <vt:lpstr>srpen!Oblast_tisku</vt:lpstr>
      <vt:lpstr>únor!Oblast_tisku</vt:lpstr>
      <vt:lpstr>září!Oblast_tisku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Jaromira Biskova</dc:creator>
  <cp:lastModifiedBy>Sharka</cp:lastModifiedBy>
  <cp:lastPrinted>2021-08-04T05:55:32Z</cp:lastPrinted>
  <dcterms:created xsi:type="dcterms:W3CDTF">2021-01-10T17:54:33Z</dcterms:created>
  <dcterms:modified xsi:type="dcterms:W3CDTF">2022-04-06T15:09:01Z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0x0101005FD6CB6991D901409B1EACD6BE906801</vt:lpwstr>
  </property>
</Properties>
</file>